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drawings/drawing4.xml" ContentType="application/vnd.openxmlformats-officedocument.drawing+xml"/>
  <Override PartName="/xl/comments2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02_収納G\01_徴収関係\"/>
    </mc:Choice>
  </mc:AlternateContent>
  <bookViews>
    <workbookView xWindow="0" yWindow="0" windowWidth="23040" windowHeight="10290" firstSheet="11" activeTab="22"/>
  </bookViews>
  <sheets>
    <sheet name="R8.5末" sheetId="23" r:id="rId1"/>
    <sheet name="集計5月" sheetId="24" r:id="rId2"/>
    <sheet name="R8.4末" sheetId="21" r:id="rId3"/>
    <sheet name="集計4月" sheetId="22" r:id="rId4"/>
    <sheet name="R8.3末" sheetId="19" r:id="rId5"/>
    <sheet name="集計3月" sheetId="20" r:id="rId6"/>
    <sheet name="R8.2末" sheetId="17" r:id="rId7"/>
    <sheet name="集計2月" sheetId="18" r:id="rId8"/>
    <sheet name="R8.1末" sheetId="15" r:id="rId9"/>
    <sheet name="集計1月" sheetId="16" r:id="rId10"/>
    <sheet name="R7.12末" sheetId="13" r:id="rId11"/>
    <sheet name="集計12月" sheetId="14" r:id="rId12"/>
    <sheet name="R7.11末" sheetId="12" r:id="rId13"/>
    <sheet name="集計11月" sheetId="11" r:id="rId14"/>
    <sheet name="R7.10末" sheetId="9" r:id="rId15"/>
    <sheet name="集計10月" sheetId="10" r:id="rId16"/>
    <sheet name="R7.9末" sheetId="7" r:id="rId17"/>
    <sheet name="集計9月" sheetId="8" r:id="rId18"/>
    <sheet name="R7.8末" sheetId="5" r:id="rId19"/>
    <sheet name="集計8月" sheetId="6" r:id="rId20"/>
    <sheet name="R7.7末" sheetId="3" r:id="rId21"/>
    <sheet name="集計7月" sheetId="4" r:id="rId22"/>
    <sheet name="R8.7" sheetId="25" r:id="rId23"/>
    <sheet name="R8.7集計" sheetId="26" r:id="rId24"/>
  </sheets>
  <definedNames>
    <definedName name="_xlnm.Print_Area" localSheetId="14">'R7.10末'!$A$1:$Q$40</definedName>
    <definedName name="_xlnm.Print_Area" localSheetId="12">'R7.11末'!$A$1:$Q$40</definedName>
    <definedName name="_xlnm.Print_Area" localSheetId="10">'R7.12末'!$A$1:$Q$40</definedName>
    <definedName name="_xlnm.Print_Area" localSheetId="20">'R7.7末'!$A$1:$Q$41</definedName>
    <definedName name="_xlnm.Print_Area" localSheetId="18">'R7.8末'!$A$1:$Q$41</definedName>
    <definedName name="_xlnm.Print_Area" localSheetId="16">'R7.9末'!$A$1:$Q$40</definedName>
    <definedName name="_xlnm.Print_Area" localSheetId="8">'R8.1末'!$A$1:$Q$40</definedName>
    <definedName name="_xlnm.Print_Area" localSheetId="6">'R8.2末'!$A$1:$Q$40</definedName>
    <definedName name="_xlnm.Print_Area" localSheetId="4">'R8.3末'!$A$1:$P$40</definedName>
    <definedName name="_xlnm.Print_Area" localSheetId="2">'R8.4末'!$A$1:$P$40</definedName>
    <definedName name="_xlnm.Print_Area" localSheetId="0">'R8.5末'!$A$1:$P$40</definedName>
    <definedName name="_xlnm.Print_Area" localSheetId="22">'R8.7'!$A$1:$P$47</definedName>
    <definedName name="_xlnm.Print_Area" localSheetId="23">'R8.7集計'!$A$1:$Q$56</definedName>
    <definedName name="_xlnm.Print_Area" localSheetId="15">集計10月!$A$1:$R$61</definedName>
    <definedName name="_xlnm.Print_Area" localSheetId="13">集計11月!$A$1:$R$61</definedName>
    <definedName name="_xlnm.Print_Area" localSheetId="11">集計12月!$A$1:$R$61</definedName>
    <definedName name="_xlnm.Print_Area" localSheetId="9">集計1月!$A$1:$R$59</definedName>
    <definedName name="_xlnm.Print_Area" localSheetId="7">集計2月!$A$1:$R$59</definedName>
    <definedName name="_xlnm.Print_Area" localSheetId="5">集計3月!$A$1:$R$58</definedName>
    <definedName name="_xlnm.Print_Area" localSheetId="3">集計4月!$A$1:$R$58</definedName>
    <definedName name="_xlnm.Print_Area" localSheetId="1">集計5月!$A$1:$R$58</definedName>
    <definedName name="_xlnm.Print_Area" localSheetId="21">集計7月!$A$1:$R$58</definedName>
    <definedName name="_xlnm.Print_Area" localSheetId="19">集計8月!$A$1:$R$59</definedName>
    <definedName name="_xlnm.Print_Area" localSheetId="17">集計9月!$A$1:$R$59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6" i="25" l="1"/>
  <c r="K26" i="25"/>
  <c r="F22" i="25"/>
  <c r="O31" i="25"/>
  <c r="O32" i="25"/>
  <c r="O27" i="25"/>
  <c r="O28" i="25"/>
  <c r="O29" i="25"/>
  <c r="G41" i="25"/>
  <c r="F41" i="25"/>
  <c r="G35" i="25"/>
  <c r="H35" i="25"/>
  <c r="I35" i="25"/>
  <c r="F35" i="25"/>
  <c r="G34" i="25"/>
  <c r="H34" i="25"/>
  <c r="I34" i="25"/>
  <c r="J34" i="25"/>
  <c r="K34" i="25"/>
  <c r="F34" i="25"/>
  <c r="G30" i="25"/>
  <c r="H30" i="25"/>
  <c r="I30" i="25"/>
  <c r="J30" i="25"/>
  <c r="F30" i="25"/>
  <c r="K27" i="25"/>
  <c r="L27" i="25"/>
  <c r="K28" i="25"/>
  <c r="L28" i="25"/>
  <c r="K29" i="25"/>
  <c r="L29" i="25"/>
  <c r="I27" i="25"/>
  <c r="I28" i="25"/>
  <c r="I29" i="25"/>
  <c r="L33" i="25"/>
  <c r="L32" i="25"/>
  <c r="L31" i="25"/>
  <c r="K33" i="25"/>
  <c r="K32" i="25"/>
  <c r="K31" i="25"/>
  <c r="I33" i="25"/>
  <c r="I32" i="25"/>
  <c r="I31" i="25"/>
  <c r="N46" i="25"/>
  <c r="K46" i="25"/>
  <c r="K45" i="25"/>
  <c r="I46" i="25"/>
  <c r="I45" i="25"/>
  <c r="N39" i="25"/>
  <c r="K40" i="25"/>
  <c r="K39" i="25"/>
  <c r="I40" i="25"/>
  <c r="I39" i="25"/>
  <c r="N18" i="25"/>
  <c r="N19" i="25"/>
  <c r="N20" i="25"/>
  <c r="N17" i="25"/>
  <c r="N16" i="25"/>
  <c r="K18" i="25"/>
  <c r="K19" i="25"/>
  <c r="K20" i="25"/>
  <c r="K17" i="25"/>
  <c r="N7" i="25"/>
  <c r="N8" i="25"/>
  <c r="N9" i="25"/>
  <c r="N10" i="25"/>
  <c r="N11" i="25"/>
  <c r="N12" i="25"/>
  <c r="N13" i="25"/>
  <c r="N14" i="25"/>
  <c r="N6" i="25"/>
  <c r="N5" i="25"/>
  <c r="K7" i="25"/>
  <c r="K8" i="25"/>
  <c r="K9" i="25"/>
  <c r="K10" i="25"/>
  <c r="K11" i="25"/>
  <c r="K12" i="25"/>
  <c r="K13" i="25"/>
  <c r="K14" i="25"/>
  <c r="K6" i="25"/>
  <c r="K5" i="25"/>
  <c r="N21" i="25"/>
  <c r="N22" i="25"/>
  <c r="G22" i="25"/>
  <c r="H22" i="25"/>
  <c r="I22" i="25"/>
  <c r="J22" i="25"/>
  <c r="I18" i="25"/>
  <c r="I19" i="25"/>
  <c r="I20" i="25"/>
  <c r="I17" i="25"/>
  <c r="I16" i="25"/>
  <c r="I21" i="25" s="1"/>
  <c r="I7" i="25"/>
  <c r="I8" i="25"/>
  <c r="I9" i="25"/>
  <c r="I10" i="25"/>
  <c r="I11" i="25"/>
  <c r="I12" i="25"/>
  <c r="I13" i="25"/>
  <c r="I14" i="25"/>
  <c r="I6" i="25"/>
  <c r="I5" i="25"/>
  <c r="I26" i="25"/>
  <c r="J15" i="25"/>
  <c r="H15" i="25"/>
  <c r="G15" i="25"/>
  <c r="F15" i="25"/>
  <c r="O14" i="25"/>
  <c r="L14" i="25"/>
  <c r="F7" i="25"/>
  <c r="J35" i="25" l="1"/>
  <c r="L35" i="25" s="1"/>
  <c r="N35" i="25" s="1"/>
  <c r="K30" i="25"/>
  <c r="K35" i="25" s="1"/>
  <c r="K15" i="25"/>
  <c r="I15" i="25"/>
  <c r="C55" i="26"/>
  <c r="I55" i="26"/>
  <c r="I54" i="26"/>
  <c r="G56" i="26"/>
  <c r="G54" i="26"/>
  <c r="G55" i="26"/>
  <c r="C51" i="26"/>
  <c r="D51" i="26"/>
  <c r="I20" i="26"/>
  <c r="I19" i="26" s="1"/>
  <c r="G8" i="26"/>
  <c r="G4" i="26"/>
  <c r="F4" i="26"/>
  <c r="H55" i="26"/>
  <c r="G9" i="26" s="1"/>
  <c r="I10" i="26"/>
  <c r="P10" i="26"/>
  <c r="N10" i="26"/>
  <c r="L10" i="26"/>
  <c r="D12" i="26"/>
  <c r="I18" i="26" l="1"/>
  <c r="I17" i="26" s="1"/>
  <c r="F5" i="26"/>
  <c r="G5" i="26"/>
  <c r="P6" i="26"/>
  <c r="O6" i="26"/>
  <c r="N6" i="26"/>
  <c r="M6" i="26"/>
  <c r="L6" i="26"/>
  <c r="K6" i="26"/>
  <c r="I6" i="26"/>
  <c r="H6" i="26"/>
  <c r="D7" i="26"/>
  <c r="H20" i="26" s="1"/>
  <c r="C7" i="26"/>
  <c r="G20" i="26" s="1"/>
  <c r="D55" i="26"/>
  <c r="P51" i="26"/>
  <c r="O51" i="26"/>
  <c r="L51" i="26"/>
  <c r="K51" i="26"/>
  <c r="I51" i="26"/>
  <c r="H51" i="26"/>
  <c r="G51" i="26"/>
  <c r="F51" i="26"/>
  <c r="N51" i="26"/>
  <c r="M51" i="26"/>
  <c r="C20" i="26"/>
  <c r="C14" i="26"/>
  <c r="J47" i="25"/>
  <c r="H47" i="25"/>
  <c r="G47" i="25"/>
  <c r="F47" i="25"/>
  <c r="O46" i="25"/>
  <c r="L46" i="25"/>
  <c r="O45" i="25"/>
  <c r="L45" i="25"/>
  <c r="N45" i="25" s="1"/>
  <c r="J41" i="25"/>
  <c r="H41" i="25"/>
  <c r="O41" i="25" s="1"/>
  <c r="O40" i="25"/>
  <c r="L40" i="25"/>
  <c r="N40" i="25" s="1"/>
  <c r="O39" i="25"/>
  <c r="L39" i="25"/>
  <c r="O33" i="25"/>
  <c r="O26" i="25"/>
  <c r="L26" i="25"/>
  <c r="J21" i="25"/>
  <c r="H21" i="25"/>
  <c r="G21" i="25"/>
  <c r="F21" i="25"/>
  <c r="O20" i="25"/>
  <c r="L20" i="25"/>
  <c r="O19" i="25"/>
  <c r="L19" i="25"/>
  <c r="O18" i="25"/>
  <c r="L18" i="25"/>
  <c r="O17" i="25"/>
  <c r="L17" i="25"/>
  <c r="O16" i="25"/>
  <c r="L16" i="25"/>
  <c r="O13" i="25"/>
  <c r="O12" i="25"/>
  <c r="L12" i="25"/>
  <c r="O11" i="25"/>
  <c r="L11" i="25"/>
  <c r="O10" i="25"/>
  <c r="L10" i="25"/>
  <c r="O9" i="25"/>
  <c r="L9" i="25"/>
  <c r="O8" i="25"/>
  <c r="L8" i="25"/>
  <c r="J7" i="25"/>
  <c r="H7" i="25"/>
  <c r="G7" i="25"/>
  <c r="O6" i="25"/>
  <c r="L6" i="25"/>
  <c r="O5" i="25"/>
  <c r="L5" i="25"/>
  <c r="O47" i="25" l="1"/>
  <c r="O7" i="25"/>
  <c r="K21" i="25"/>
  <c r="K22" i="25" s="1"/>
  <c r="O21" i="25"/>
  <c r="O15" i="25"/>
  <c r="I47" i="25"/>
  <c r="K47" i="25"/>
  <c r="I41" i="25"/>
  <c r="K41" i="25"/>
  <c r="L47" i="25"/>
  <c r="N47" i="25" s="1"/>
  <c r="L15" i="25"/>
  <c r="N15" i="25" s="1"/>
  <c r="C54" i="26"/>
  <c r="C56" i="26" s="1"/>
  <c r="D54" i="26"/>
  <c r="G18" i="26"/>
  <c r="G19" i="26"/>
  <c r="H19" i="26"/>
  <c r="H18" i="26"/>
  <c r="G17" i="26"/>
  <c r="D56" i="26"/>
  <c r="I56" i="26"/>
  <c r="L7" i="25"/>
  <c r="L41" i="25"/>
  <c r="N41" i="25" s="1"/>
  <c r="L21" i="25"/>
  <c r="K16" i="23"/>
  <c r="O30" i="25" l="1"/>
  <c r="L30" i="25"/>
  <c r="N30" i="25" s="1"/>
  <c r="L22" i="25"/>
  <c r="O22" i="25"/>
  <c r="H17" i="26"/>
  <c r="O22" i="24"/>
  <c r="O21" i="24"/>
  <c r="N22" i="24"/>
  <c r="N21" i="24"/>
  <c r="M22" i="24"/>
  <c r="M21" i="24"/>
  <c r="O34" i="25" l="1"/>
  <c r="L34" i="25"/>
  <c r="N34" i="25" s="1"/>
  <c r="M20" i="24"/>
  <c r="O20" i="24"/>
  <c r="N20" i="24"/>
  <c r="K26" i="23"/>
  <c r="K19" i="23"/>
  <c r="K5" i="23"/>
  <c r="O35" i="25" l="1"/>
  <c r="H57" i="24"/>
  <c r="G5" i="24" s="1"/>
  <c r="D57" i="24"/>
  <c r="C57" i="24"/>
  <c r="G56" i="24"/>
  <c r="D56" i="24"/>
  <c r="C56" i="24"/>
  <c r="Q53" i="24"/>
  <c r="P53" i="24"/>
  <c r="N53" i="24"/>
  <c r="M53" i="24"/>
  <c r="L53" i="24"/>
  <c r="J53" i="24"/>
  <c r="I53" i="24"/>
  <c r="G53" i="24"/>
  <c r="F53" i="24"/>
  <c r="D53" i="24"/>
  <c r="C53" i="24"/>
  <c r="A53" i="24" s="1"/>
  <c r="A52" i="24"/>
  <c r="A51" i="24"/>
  <c r="A50" i="24"/>
  <c r="A49" i="24"/>
  <c r="A48" i="24"/>
  <c r="A47" i="24"/>
  <c r="A46" i="24"/>
  <c r="A45" i="24"/>
  <c r="A44" i="24"/>
  <c r="A43" i="24"/>
  <c r="A42" i="24"/>
  <c r="A41" i="24"/>
  <c r="A40" i="24"/>
  <c r="A39" i="24"/>
  <c r="A38" i="24"/>
  <c r="A37" i="24"/>
  <c r="A36" i="24"/>
  <c r="A35" i="24"/>
  <c r="A33" i="24"/>
  <c r="A32" i="24"/>
  <c r="A31" i="24"/>
  <c r="O30" i="24"/>
  <c r="O53" i="24" s="1"/>
  <c r="N30" i="24"/>
  <c r="A30" i="24"/>
  <c r="G23" i="24"/>
  <c r="O19" i="24" s="1"/>
  <c r="F22" i="24"/>
  <c r="I21" i="24"/>
  <c r="F21" i="24"/>
  <c r="F20" i="24"/>
  <c r="D19" i="24"/>
  <c r="D23" i="24" s="1"/>
  <c r="C19" i="24"/>
  <c r="C23" i="24" s="1"/>
  <c r="M19" i="24" s="1"/>
  <c r="I15" i="24"/>
  <c r="Q10" i="24"/>
  <c r="O10" i="24"/>
  <c r="M10" i="24"/>
  <c r="J10" i="24"/>
  <c r="G8" i="24"/>
  <c r="Q6" i="24"/>
  <c r="P6" i="24"/>
  <c r="O6" i="24"/>
  <c r="N6" i="24"/>
  <c r="M6" i="24"/>
  <c r="L6" i="24"/>
  <c r="J6" i="24"/>
  <c r="I6" i="24"/>
  <c r="G4" i="24"/>
  <c r="F4" i="24"/>
  <c r="J40" i="23"/>
  <c r="H40" i="23"/>
  <c r="O40" i="23" s="1"/>
  <c r="G40" i="23"/>
  <c r="F40" i="23"/>
  <c r="O39" i="23"/>
  <c r="L39" i="23"/>
  <c r="N39" i="23" s="1"/>
  <c r="K39" i="23"/>
  <c r="I39" i="23"/>
  <c r="O38" i="23"/>
  <c r="L38" i="23"/>
  <c r="N38" i="23" s="1"/>
  <c r="K38" i="23"/>
  <c r="K40" i="23" s="1"/>
  <c r="I38" i="23"/>
  <c r="I40" i="23" s="1"/>
  <c r="J34" i="23"/>
  <c r="H34" i="23"/>
  <c r="L34" i="23" s="1"/>
  <c r="N34" i="23" s="1"/>
  <c r="G34" i="23"/>
  <c r="F34" i="23"/>
  <c r="O33" i="23"/>
  <c r="L33" i="23"/>
  <c r="N33" i="23" s="1"/>
  <c r="K33" i="23"/>
  <c r="I33" i="23"/>
  <c r="O32" i="23"/>
  <c r="L32" i="23"/>
  <c r="N32" i="23" s="1"/>
  <c r="K32" i="23"/>
  <c r="K34" i="23" s="1"/>
  <c r="I32" i="23"/>
  <c r="I34" i="23" s="1"/>
  <c r="O28" i="23"/>
  <c r="J28" i="23"/>
  <c r="H28" i="23"/>
  <c r="G28" i="23"/>
  <c r="F28" i="23"/>
  <c r="O27" i="23"/>
  <c r="L27" i="23"/>
  <c r="N27" i="23" s="1"/>
  <c r="K27" i="23"/>
  <c r="I27" i="23"/>
  <c r="O26" i="23"/>
  <c r="L26" i="23"/>
  <c r="N26" i="23" s="1"/>
  <c r="K28" i="23"/>
  <c r="I26" i="23"/>
  <c r="I28" i="23" s="1"/>
  <c r="J21" i="23"/>
  <c r="H21" i="23"/>
  <c r="G21" i="23"/>
  <c r="F21" i="23"/>
  <c r="O20" i="23"/>
  <c r="N20" i="23"/>
  <c r="L20" i="23"/>
  <c r="K20" i="23"/>
  <c r="I20" i="23"/>
  <c r="O19" i="23"/>
  <c r="L19" i="23"/>
  <c r="N19" i="23" s="1"/>
  <c r="I19" i="23"/>
  <c r="O18" i="23"/>
  <c r="L18" i="23"/>
  <c r="N18" i="23" s="1"/>
  <c r="K18" i="23"/>
  <c r="I18" i="23"/>
  <c r="O17" i="23"/>
  <c r="L17" i="23"/>
  <c r="N17" i="23" s="1"/>
  <c r="K17" i="23"/>
  <c r="I17" i="23"/>
  <c r="O16" i="23"/>
  <c r="L16" i="23"/>
  <c r="N16" i="23" s="1"/>
  <c r="K21" i="23"/>
  <c r="I16" i="23"/>
  <c r="H15" i="23"/>
  <c r="H22" i="23" s="1"/>
  <c r="G15" i="23"/>
  <c r="F15" i="23"/>
  <c r="O14" i="23"/>
  <c r="L14" i="23"/>
  <c r="N14" i="23" s="1"/>
  <c r="K14" i="23"/>
  <c r="I14" i="23"/>
  <c r="O13" i="23"/>
  <c r="L13" i="23"/>
  <c r="N13" i="23" s="1"/>
  <c r="K13" i="23"/>
  <c r="I13" i="23"/>
  <c r="O12" i="23"/>
  <c r="L12" i="23"/>
  <c r="N12" i="23" s="1"/>
  <c r="K12" i="23"/>
  <c r="I12" i="23"/>
  <c r="O11" i="23"/>
  <c r="L11" i="23"/>
  <c r="N11" i="23" s="1"/>
  <c r="K11" i="23"/>
  <c r="I11" i="23"/>
  <c r="O10" i="23"/>
  <c r="L10" i="23"/>
  <c r="N10" i="23" s="1"/>
  <c r="K10" i="23"/>
  <c r="I10" i="23"/>
  <c r="O9" i="23"/>
  <c r="L9" i="23"/>
  <c r="N9" i="23" s="1"/>
  <c r="K9" i="23"/>
  <c r="I9" i="23"/>
  <c r="O8" i="23"/>
  <c r="L8" i="23"/>
  <c r="N8" i="23" s="1"/>
  <c r="K8" i="23"/>
  <c r="I8" i="23"/>
  <c r="J7" i="23"/>
  <c r="J15" i="23" s="1"/>
  <c r="J22" i="23" s="1"/>
  <c r="H7" i="23"/>
  <c r="G7" i="23"/>
  <c r="F7" i="23"/>
  <c r="O6" i="23"/>
  <c r="L6" i="23"/>
  <c r="N6" i="23" s="1"/>
  <c r="K6" i="23"/>
  <c r="I6" i="23"/>
  <c r="O5" i="23"/>
  <c r="L5" i="23"/>
  <c r="N5" i="23" s="1"/>
  <c r="I5" i="23"/>
  <c r="G9" i="24" l="1"/>
  <c r="F5" i="24"/>
  <c r="J57" i="24"/>
  <c r="G57" i="24"/>
  <c r="G58" i="24" s="1"/>
  <c r="C58" i="24"/>
  <c r="D58" i="24"/>
  <c r="L28" i="23"/>
  <c r="N28" i="23" s="1"/>
  <c r="I21" i="23"/>
  <c r="O7" i="23"/>
  <c r="I7" i="23"/>
  <c r="F22" i="23"/>
  <c r="O22" i="23" s="1"/>
  <c r="G22" i="23"/>
  <c r="O21" i="23"/>
  <c r="O15" i="23"/>
  <c r="L40" i="23"/>
  <c r="N40" i="23" s="1"/>
  <c r="L15" i="23"/>
  <c r="N15" i="23" s="1"/>
  <c r="I15" i="23"/>
  <c r="I22" i="23" s="1"/>
  <c r="N19" i="24"/>
  <c r="F23" i="24"/>
  <c r="J56" i="24"/>
  <c r="J58" i="24" s="1"/>
  <c r="L7" i="23"/>
  <c r="N7" i="23" s="1"/>
  <c r="K7" i="23"/>
  <c r="K15" i="23" s="1"/>
  <c r="K22" i="23" s="1"/>
  <c r="L22" i="23"/>
  <c r="N22" i="23" s="1"/>
  <c r="O34" i="23"/>
  <c r="L21" i="23"/>
  <c r="N21" i="23" s="1"/>
  <c r="O22" i="20"/>
  <c r="O21" i="20"/>
  <c r="O20" i="20"/>
  <c r="O19" i="20"/>
  <c r="F4" i="22"/>
  <c r="I57" i="22" l="1"/>
  <c r="G5" i="22" s="1"/>
  <c r="D57" i="22"/>
  <c r="C57" i="22"/>
  <c r="C58" i="22" s="1"/>
  <c r="D56" i="22"/>
  <c r="C56" i="22"/>
  <c r="Q53" i="22"/>
  <c r="P53" i="22"/>
  <c r="M53" i="22"/>
  <c r="L53" i="22"/>
  <c r="J53" i="22"/>
  <c r="I53" i="22"/>
  <c r="G53" i="22"/>
  <c r="G57" i="22" s="1"/>
  <c r="F53" i="22"/>
  <c r="J57" i="22" s="1"/>
  <c r="D53" i="22"/>
  <c r="A53" i="22" s="1"/>
  <c r="C53" i="22"/>
  <c r="A52" i="22"/>
  <c r="A51" i="22"/>
  <c r="A50" i="22"/>
  <c r="A49" i="22"/>
  <c r="A48" i="22"/>
  <c r="A47" i="22"/>
  <c r="A46" i="22"/>
  <c r="A45" i="22"/>
  <c r="A44" i="22"/>
  <c r="A43" i="22"/>
  <c r="A42" i="22"/>
  <c r="A41" i="22"/>
  <c r="A40" i="22"/>
  <c r="A39" i="22"/>
  <c r="A38" i="22"/>
  <c r="A37" i="22"/>
  <c r="A36" i="22"/>
  <c r="A35" i="22"/>
  <c r="A33" i="22"/>
  <c r="A32" i="22"/>
  <c r="A31" i="22"/>
  <c r="O30" i="22"/>
  <c r="O53" i="22" s="1"/>
  <c r="N30" i="22"/>
  <c r="N53" i="22" s="1"/>
  <c r="A30" i="22"/>
  <c r="G23" i="22"/>
  <c r="O19" i="22" s="1"/>
  <c r="F22" i="22"/>
  <c r="I21" i="22"/>
  <c r="F21" i="22"/>
  <c r="F20" i="22"/>
  <c r="D19" i="22"/>
  <c r="D23" i="22" s="1"/>
  <c r="C19" i="22"/>
  <c r="C23" i="22" s="1"/>
  <c r="M19" i="22" s="1"/>
  <c r="I15" i="22"/>
  <c r="Q10" i="22"/>
  <c r="O10" i="22"/>
  <c r="M10" i="22"/>
  <c r="J10" i="22"/>
  <c r="G9" i="22"/>
  <c r="G8" i="22"/>
  <c r="Q6" i="22"/>
  <c r="P6" i="22"/>
  <c r="O6" i="22"/>
  <c r="N6" i="22"/>
  <c r="M6" i="22"/>
  <c r="L6" i="22"/>
  <c r="J6" i="22"/>
  <c r="I6" i="22"/>
  <c r="G4" i="22"/>
  <c r="J40" i="21"/>
  <c r="H40" i="21"/>
  <c r="O40" i="21" s="1"/>
  <c r="G40" i="21"/>
  <c r="F40" i="21"/>
  <c r="O39" i="21"/>
  <c r="L39" i="21"/>
  <c r="N39" i="21" s="1"/>
  <c r="K39" i="21"/>
  <c r="I39" i="21"/>
  <c r="O38" i="21"/>
  <c r="L38" i="21"/>
  <c r="N38" i="21" s="1"/>
  <c r="K38" i="21"/>
  <c r="K40" i="21" s="1"/>
  <c r="I38" i="21"/>
  <c r="I40" i="21" s="1"/>
  <c r="J34" i="21"/>
  <c r="H34" i="21"/>
  <c r="O34" i="21" s="1"/>
  <c r="G34" i="21"/>
  <c r="F34" i="21"/>
  <c r="O33" i="21"/>
  <c r="L33" i="21"/>
  <c r="N33" i="21" s="1"/>
  <c r="K33" i="21"/>
  <c r="I33" i="21"/>
  <c r="O32" i="21"/>
  <c r="L32" i="21"/>
  <c r="N32" i="21" s="1"/>
  <c r="K32" i="21"/>
  <c r="K34" i="21" s="1"/>
  <c r="I32" i="21"/>
  <c r="I34" i="21" s="1"/>
  <c r="J28" i="21"/>
  <c r="H28" i="21"/>
  <c r="O28" i="21" s="1"/>
  <c r="G28" i="21"/>
  <c r="F28" i="21"/>
  <c r="O27" i="21"/>
  <c r="N27" i="21"/>
  <c r="L27" i="21"/>
  <c r="K27" i="21"/>
  <c r="I27" i="21"/>
  <c r="O26" i="21"/>
  <c r="L26" i="21"/>
  <c r="N26" i="21" s="1"/>
  <c r="K26" i="21"/>
  <c r="K28" i="21" s="1"/>
  <c r="I26" i="21"/>
  <c r="I28" i="21" s="1"/>
  <c r="J21" i="21"/>
  <c r="H21" i="21"/>
  <c r="O21" i="21" s="1"/>
  <c r="G21" i="21"/>
  <c r="F21" i="21"/>
  <c r="O20" i="21"/>
  <c r="N20" i="21"/>
  <c r="L20" i="21"/>
  <c r="K20" i="21"/>
  <c r="I20" i="21"/>
  <c r="O19" i="21"/>
  <c r="L19" i="21"/>
  <c r="N19" i="21" s="1"/>
  <c r="K19" i="21"/>
  <c r="I19" i="21"/>
  <c r="O18" i="21"/>
  <c r="N18" i="21"/>
  <c r="L18" i="21"/>
  <c r="K18" i="21"/>
  <c r="I18" i="21"/>
  <c r="O17" i="21"/>
  <c r="L17" i="21"/>
  <c r="N17" i="21" s="1"/>
  <c r="K17" i="21"/>
  <c r="I17" i="21"/>
  <c r="O16" i="21"/>
  <c r="L16" i="21"/>
  <c r="N16" i="21" s="1"/>
  <c r="K16" i="21"/>
  <c r="K21" i="21" s="1"/>
  <c r="I16" i="21"/>
  <c r="I21" i="21" s="1"/>
  <c r="H15" i="21"/>
  <c r="G15" i="21"/>
  <c r="G22" i="21" s="1"/>
  <c r="F15" i="21"/>
  <c r="F22" i="21" s="1"/>
  <c r="O14" i="21"/>
  <c r="N14" i="21"/>
  <c r="L14" i="21"/>
  <c r="K14" i="21"/>
  <c r="I14" i="21"/>
  <c r="O13" i="21"/>
  <c r="L13" i="21"/>
  <c r="N13" i="21" s="1"/>
  <c r="K13" i="21"/>
  <c r="I13" i="21"/>
  <c r="O12" i="21"/>
  <c r="L12" i="21"/>
  <c r="N12" i="21" s="1"/>
  <c r="K12" i="21"/>
  <c r="I12" i="21"/>
  <c r="O11" i="21"/>
  <c r="L11" i="21"/>
  <c r="N11" i="21" s="1"/>
  <c r="K11" i="21"/>
  <c r="I11" i="21"/>
  <c r="O10" i="21"/>
  <c r="L10" i="21"/>
  <c r="N10" i="21" s="1"/>
  <c r="K10" i="21"/>
  <c r="I10" i="21"/>
  <c r="O9" i="21"/>
  <c r="L9" i="21"/>
  <c r="N9" i="21" s="1"/>
  <c r="K9" i="21"/>
  <c r="I9" i="21"/>
  <c r="O8" i="21"/>
  <c r="L8" i="21"/>
  <c r="N8" i="21" s="1"/>
  <c r="K8" i="21"/>
  <c r="I8" i="21"/>
  <c r="J7" i="21"/>
  <c r="J15" i="21" s="1"/>
  <c r="J22" i="21" s="1"/>
  <c r="H7" i="21"/>
  <c r="I7" i="21" s="1"/>
  <c r="G7" i="21"/>
  <c r="F7" i="21"/>
  <c r="O6" i="21"/>
  <c r="L6" i="21"/>
  <c r="N6" i="21" s="1"/>
  <c r="K6" i="21"/>
  <c r="I6" i="21"/>
  <c r="O5" i="21"/>
  <c r="L5" i="21"/>
  <c r="N5" i="21" s="1"/>
  <c r="K5" i="21"/>
  <c r="I5" i="21"/>
  <c r="M22" i="22" l="1"/>
  <c r="M21" i="22"/>
  <c r="M20" i="22"/>
  <c r="O22" i="22"/>
  <c r="O21" i="22"/>
  <c r="O20" i="22"/>
  <c r="O7" i="21"/>
  <c r="L7" i="21"/>
  <c r="N7" i="21" s="1"/>
  <c r="L40" i="21"/>
  <c r="N40" i="21" s="1"/>
  <c r="L34" i="21"/>
  <c r="N34" i="21" s="1"/>
  <c r="L28" i="21"/>
  <c r="N28" i="21" s="1"/>
  <c r="D58" i="22"/>
  <c r="F23" i="22"/>
  <c r="N19" i="22"/>
  <c r="L15" i="21"/>
  <c r="N15" i="21" s="1"/>
  <c r="I15" i="21"/>
  <c r="I22" i="21" s="1"/>
  <c r="O15" i="21"/>
  <c r="K7" i="21"/>
  <c r="K15" i="21" s="1"/>
  <c r="K22" i="21" s="1"/>
  <c r="H22" i="21"/>
  <c r="G56" i="22"/>
  <c r="G58" i="22" s="1"/>
  <c r="J56" i="22"/>
  <c r="J58" i="22" s="1"/>
  <c r="F5" i="22"/>
  <c r="L21" i="21"/>
  <c r="N21" i="21" s="1"/>
  <c r="L5" i="19"/>
  <c r="N22" i="22" l="1"/>
  <c r="N21" i="22"/>
  <c r="N20" i="22"/>
  <c r="O22" i="21"/>
  <c r="L22" i="21"/>
  <c r="N22" i="21" s="1"/>
  <c r="K5" i="19"/>
  <c r="I21" i="20" l="1"/>
  <c r="I15" i="20"/>
  <c r="F4" i="20"/>
  <c r="L39" i="19"/>
  <c r="L38" i="19"/>
  <c r="L33" i="19"/>
  <c r="L32" i="19"/>
  <c r="L27" i="19"/>
  <c r="L26" i="19"/>
  <c r="L16" i="19"/>
  <c r="L17" i="19"/>
  <c r="L18" i="19"/>
  <c r="L19" i="19"/>
  <c r="L20" i="19"/>
  <c r="L6" i="19"/>
  <c r="L8" i="19"/>
  <c r="L9" i="19"/>
  <c r="L10" i="19"/>
  <c r="L11" i="19"/>
  <c r="L12" i="19"/>
  <c r="L13" i="19"/>
  <c r="L14" i="19"/>
  <c r="I57" i="20" l="1"/>
  <c r="G9" i="20" s="1"/>
  <c r="D57" i="20"/>
  <c r="C57" i="20"/>
  <c r="Q53" i="20"/>
  <c r="P53" i="20"/>
  <c r="N53" i="20"/>
  <c r="M53" i="20"/>
  <c r="L53" i="20"/>
  <c r="J53" i="20"/>
  <c r="I53" i="20"/>
  <c r="G53" i="20"/>
  <c r="F53" i="20"/>
  <c r="J57" i="20" s="1"/>
  <c r="D53" i="20"/>
  <c r="C53" i="20"/>
  <c r="A52" i="20"/>
  <c r="A51" i="20"/>
  <c r="A50" i="20"/>
  <c r="A49" i="20"/>
  <c r="A48" i="20"/>
  <c r="A47" i="20"/>
  <c r="A46" i="20"/>
  <c r="A45" i="20"/>
  <c r="A44" i="20"/>
  <c r="A43" i="20"/>
  <c r="A42" i="20"/>
  <c r="A41" i="20"/>
  <c r="A40" i="20"/>
  <c r="A39" i="20"/>
  <c r="A38" i="20"/>
  <c r="A37" i="20"/>
  <c r="A36" i="20"/>
  <c r="A35" i="20"/>
  <c r="A33" i="20"/>
  <c r="A32" i="20"/>
  <c r="A31" i="20"/>
  <c r="O30" i="20"/>
  <c r="O53" i="20" s="1"/>
  <c r="N30" i="20"/>
  <c r="A30" i="20"/>
  <c r="G23" i="20"/>
  <c r="F22" i="20"/>
  <c r="F21" i="20"/>
  <c r="F20" i="20"/>
  <c r="D19" i="20"/>
  <c r="D23" i="20" s="1"/>
  <c r="C19" i="20"/>
  <c r="C23" i="20" s="1"/>
  <c r="M19" i="20" s="1"/>
  <c r="C56" i="20"/>
  <c r="C58" i="20" s="1"/>
  <c r="Q10" i="20"/>
  <c r="O10" i="20"/>
  <c r="M10" i="20"/>
  <c r="J10" i="20"/>
  <c r="G8" i="20"/>
  <c r="Q6" i="20"/>
  <c r="P6" i="20"/>
  <c r="O6" i="20"/>
  <c r="N6" i="20"/>
  <c r="M6" i="20"/>
  <c r="L6" i="20"/>
  <c r="J6" i="20"/>
  <c r="I6" i="20"/>
  <c r="G4" i="20"/>
  <c r="J40" i="19"/>
  <c r="H40" i="19"/>
  <c r="G40" i="19"/>
  <c r="F40" i="19"/>
  <c r="O39" i="19"/>
  <c r="K39" i="19"/>
  <c r="I39" i="19"/>
  <c r="N39" i="19"/>
  <c r="O38" i="19"/>
  <c r="K38" i="19"/>
  <c r="K40" i="19" s="1"/>
  <c r="I38" i="19"/>
  <c r="J34" i="19"/>
  <c r="H34" i="19"/>
  <c r="G34" i="19"/>
  <c r="F34" i="19"/>
  <c r="O33" i="19"/>
  <c r="K33" i="19"/>
  <c r="I33" i="19"/>
  <c r="N33" i="19"/>
  <c r="O32" i="19"/>
  <c r="K32" i="19"/>
  <c r="I32" i="19"/>
  <c r="I34" i="19" s="1"/>
  <c r="N32" i="19"/>
  <c r="J28" i="19"/>
  <c r="H28" i="19"/>
  <c r="G28" i="19"/>
  <c r="F28" i="19"/>
  <c r="O27" i="19"/>
  <c r="K27" i="19"/>
  <c r="I27" i="19"/>
  <c r="N27" i="19"/>
  <c r="O26" i="19"/>
  <c r="K26" i="19"/>
  <c r="I26" i="19"/>
  <c r="N26" i="19"/>
  <c r="J21" i="19"/>
  <c r="H21" i="19"/>
  <c r="G21" i="19"/>
  <c r="F21" i="19"/>
  <c r="O20" i="19"/>
  <c r="K20" i="19"/>
  <c r="I20" i="19"/>
  <c r="N20" i="19"/>
  <c r="O19" i="19"/>
  <c r="K19" i="19"/>
  <c r="I19" i="19"/>
  <c r="O18" i="19"/>
  <c r="K18" i="19"/>
  <c r="I18" i="19"/>
  <c r="N18" i="19"/>
  <c r="O17" i="19"/>
  <c r="N17" i="19"/>
  <c r="K17" i="19"/>
  <c r="I17" i="19"/>
  <c r="O16" i="19"/>
  <c r="K16" i="19"/>
  <c r="I16" i="19"/>
  <c r="N16" i="19"/>
  <c r="F15" i="19"/>
  <c r="F22" i="19" s="1"/>
  <c r="O14" i="19"/>
  <c r="K14" i="19"/>
  <c r="I14" i="19"/>
  <c r="N14" i="19"/>
  <c r="O13" i="19"/>
  <c r="K13" i="19"/>
  <c r="I13" i="19"/>
  <c r="N13" i="19"/>
  <c r="O12" i="19"/>
  <c r="K12" i="19"/>
  <c r="I12" i="19"/>
  <c r="N12" i="19"/>
  <c r="O11" i="19"/>
  <c r="K11" i="19"/>
  <c r="I11" i="19"/>
  <c r="N11" i="19"/>
  <c r="O10" i="19"/>
  <c r="K10" i="19"/>
  <c r="I10" i="19"/>
  <c r="N10" i="19"/>
  <c r="O9" i="19"/>
  <c r="K9" i="19"/>
  <c r="I9" i="19"/>
  <c r="N9" i="19"/>
  <c r="O8" i="19"/>
  <c r="K8" i="19"/>
  <c r="I8" i="19"/>
  <c r="N8" i="19"/>
  <c r="J7" i="19"/>
  <c r="J15" i="19" s="1"/>
  <c r="J22" i="19" s="1"/>
  <c r="H7" i="19"/>
  <c r="G7" i="19"/>
  <c r="K7" i="19" s="1"/>
  <c r="F7" i="19"/>
  <c r="O6" i="19"/>
  <c r="K6" i="19"/>
  <c r="I6" i="19"/>
  <c r="N6" i="19"/>
  <c r="O5" i="19"/>
  <c r="I5" i="19"/>
  <c r="N5" i="19"/>
  <c r="K34" i="19" l="1"/>
  <c r="O7" i="19"/>
  <c r="L7" i="19"/>
  <c r="O21" i="19"/>
  <c r="L21" i="19"/>
  <c r="L40" i="19"/>
  <c r="N40" i="19" s="1"/>
  <c r="K28" i="19"/>
  <c r="L28" i="19"/>
  <c r="N28" i="19" s="1"/>
  <c r="L34" i="19"/>
  <c r="N34" i="19" s="1"/>
  <c r="O34" i="19"/>
  <c r="N21" i="19"/>
  <c r="O28" i="19"/>
  <c r="K15" i="19"/>
  <c r="I40" i="19"/>
  <c r="O40" i="19"/>
  <c r="I28" i="19"/>
  <c r="N19" i="19"/>
  <c r="I21" i="19"/>
  <c r="K21" i="19"/>
  <c r="H15" i="19"/>
  <c r="I7" i="19"/>
  <c r="I15" i="19" s="1"/>
  <c r="F5" i="20"/>
  <c r="G5" i="20"/>
  <c r="G57" i="20"/>
  <c r="A53" i="20"/>
  <c r="G56" i="20"/>
  <c r="M21" i="20"/>
  <c r="M20" i="20"/>
  <c r="M22" i="20"/>
  <c r="F23" i="20"/>
  <c r="N19" i="20"/>
  <c r="D56" i="20"/>
  <c r="D58" i="20" s="1"/>
  <c r="G15" i="19"/>
  <c r="G22" i="19" s="1"/>
  <c r="J56" i="20"/>
  <c r="J58" i="20" s="1"/>
  <c r="N38" i="19"/>
  <c r="G8" i="18"/>
  <c r="G5" i="18"/>
  <c r="G4" i="18"/>
  <c r="F5" i="18"/>
  <c r="F4" i="18"/>
  <c r="I17" i="18"/>
  <c r="O30" i="18"/>
  <c r="L15" i="19" l="1"/>
  <c r="G58" i="20"/>
  <c r="I22" i="19"/>
  <c r="N7" i="19"/>
  <c r="K22" i="19"/>
  <c r="H22" i="19"/>
  <c r="O15" i="19"/>
  <c r="N20" i="20"/>
  <c r="N22" i="20"/>
  <c r="N21" i="20"/>
  <c r="N15" i="19"/>
  <c r="I58" i="18"/>
  <c r="G9" i="18" s="1"/>
  <c r="D58" i="18"/>
  <c r="C58" i="18"/>
  <c r="D57" i="18"/>
  <c r="C57" i="18"/>
  <c r="Q54" i="18"/>
  <c r="P54" i="18"/>
  <c r="N54" i="18"/>
  <c r="M54" i="18"/>
  <c r="L54" i="18"/>
  <c r="J54" i="18"/>
  <c r="I54" i="18"/>
  <c r="G54" i="18"/>
  <c r="G58" i="18" s="1"/>
  <c r="F54" i="18"/>
  <c r="D54" i="18"/>
  <c r="A54" i="18" s="1"/>
  <c r="C54" i="18"/>
  <c r="A52" i="18"/>
  <c r="A51" i="18"/>
  <c r="A50" i="18"/>
  <c r="A49" i="18"/>
  <c r="A48" i="18"/>
  <c r="A47" i="18"/>
  <c r="A46" i="18"/>
  <c r="A45" i="18"/>
  <c r="A44" i="18"/>
  <c r="A43" i="18"/>
  <c r="A42" i="18"/>
  <c r="A41" i="18"/>
  <c r="A40" i="18"/>
  <c r="A39" i="18"/>
  <c r="A38" i="18"/>
  <c r="A37" i="18"/>
  <c r="A36" i="18"/>
  <c r="A35" i="18"/>
  <c r="A33" i="18"/>
  <c r="A32" i="18"/>
  <c r="A31" i="18"/>
  <c r="O54" i="18"/>
  <c r="N30" i="18"/>
  <c r="A30" i="18"/>
  <c r="G23" i="18"/>
  <c r="O19" i="18" s="1"/>
  <c r="F22" i="18"/>
  <c r="F21" i="18"/>
  <c r="F20" i="18"/>
  <c r="D19" i="18"/>
  <c r="D23" i="18" s="1"/>
  <c r="C19" i="18"/>
  <c r="C23" i="18" s="1"/>
  <c r="M19" i="18" s="1"/>
  <c r="Q10" i="18"/>
  <c r="O10" i="18"/>
  <c r="M10" i="18"/>
  <c r="J10" i="18"/>
  <c r="Q6" i="18"/>
  <c r="P6" i="18"/>
  <c r="O6" i="18"/>
  <c r="N6" i="18"/>
  <c r="M6" i="18"/>
  <c r="L6" i="18"/>
  <c r="J6" i="18"/>
  <c r="I6" i="18"/>
  <c r="K40" i="17"/>
  <c r="H40" i="17"/>
  <c r="G40" i="17"/>
  <c r="F40" i="17"/>
  <c r="P39" i="17"/>
  <c r="L39" i="17"/>
  <c r="J39" i="17"/>
  <c r="I39" i="17"/>
  <c r="M39" i="17" s="1"/>
  <c r="O39" i="17" s="1"/>
  <c r="P38" i="17"/>
  <c r="L38" i="17"/>
  <c r="J38" i="17"/>
  <c r="J40" i="17" s="1"/>
  <c r="I38" i="17"/>
  <c r="I40" i="17" s="1"/>
  <c r="K34" i="17"/>
  <c r="H34" i="17"/>
  <c r="P34" i="17" s="1"/>
  <c r="G34" i="17"/>
  <c r="F34" i="17"/>
  <c r="P33" i="17"/>
  <c r="L33" i="17"/>
  <c r="J33" i="17"/>
  <c r="I33" i="17"/>
  <c r="M33" i="17" s="1"/>
  <c r="O33" i="17" s="1"/>
  <c r="P32" i="17"/>
  <c r="L32" i="17"/>
  <c r="L34" i="17" s="1"/>
  <c r="J32" i="17"/>
  <c r="I32" i="17"/>
  <c r="I34" i="17" s="1"/>
  <c r="M34" i="17" s="1"/>
  <c r="O34" i="17" s="1"/>
  <c r="K28" i="17"/>
  <c r="H28" i="17"/>
  <c r="G28" i="17"/>
  <c r="F28" i="17"/>
  <c r="P27" i="17"/>
  <c r="L27" i="17"/>
  <c r="J27" i="17"/>
  <c r="I27" i="17"/>
  <c r="P26" i="17"/>
  <c r="L26" i="17"/>
  <c r="J26" i="17"/>
  <c r="I26" i="17"/>
  <c r="M26" i="17" s="1"/>
  <c r="O26" i="17" s="1"/>
  <c r="K21" i="17"/>
  <c r="H21" i="17"/>
  <c r="P21" i="17" s="1"/>
  <c r="G21" i="17"/>
  <c r="F21" i="17"/>
  <c r="P20" i="17"/>
  <c r="L20" i="17"/>
  <c r="J20" i="17"/>
  <c r="I20" i="17"/>
  <c r="M20" i="17" s="1"/>
  <c r="O20" i="17" s="1"/>
  <c r="P19" i="17"/>
  <c r="L19" i="17"/>
  <c r="J19" i="17"/>
  <c r="I19" i="17"/>
  <c r="M19" i="17" s="1"/>
  <c r="O19" i="17" s="1"/>
  <c r="P18" i="17"/>
  <c r="L18" i="17"/>
  <c r="J18" i="17"/>
  <c r="I18" i="17"/>
  <c r="M18" i="17" s="1"/>
  <c r="O18" i="17" s="1"/>
  <c r="P17" i="17"/>
  <c r="L17" i="17"/>
  <c r="J17" i="17"/>
  <c r="I17" i="17"/>
  <c r="M17" i="17" s="1"/>
  <c r="O17" i="17" s="1"/>
  <c r="P16" i="17"/>
  <c r="L16" i="17"/>
  <c r="J16" i="17"/>
  <c r="I16" i="17"/>
  <c r="I21" i="17" s="1"/>
  <c r="M21" i="17" s="1"/>
  <c r="O21" i="17" s="1"/>
  <c r="K15" i="17"/>
  <c r="K22" i="17" s="1"/>
  <c r="P14" i="17"/>
  <c r="M14" i="17"/>
  <c r="O14" i="17" s="1"/>
  <c r="L14" i="17"/>
  <c r="J14" i="17"/>
  <c r="I14" i="17"/>
  <c r="P13" i="17"/>
  <c r="L13" i="17"/>
  <c r="J13" i="17"/>
  <c r="I13" i="17"/>
  <c r="M13" i="17" s="1"/>
  <c r="O13" i="17" s="1"/>
  <c r="P12" i="17"/>
  <c r="M12" i="17"/>
  <c r="O12" i="17" s="1"/>
  <c r="L12" i="17"/>
  <c r="J12" i="17"/>
  <c r="I12" i="17"/>
  <c r="P11" i="17"/>
  <c r="L11" i="17"/>
  <c r="J11" i="17"/>
  <c r="I11" i="17"/>
  <c r="M11" i="17" s="1"/>
  <c r="O11" i="17" s="1"/>
  <c r="P10" i="17"/>
  <c r="M10" i="17"/>
  <c r="O10" i="17" s="1"/>
  <c r="L10" i="17"/>
  <c r="J10" i="17"/>
  <c r="I10" i="17"/>
  <c r="P9" i="17"/>
  <c r="L9" i="17"/>
  <c r="J9" i="17"/>
  <c r="I9" i="17"/>
  <c r="M9" i="17" s="1"/>
  <c r="O9" i="17" s="1"/>
  <c r="P8" i="17"/>
  <c r="L8" i="17"/>
  <c r="J8" i="17"/>
  <c r="I8" i="17"/>
  <c r="M8" i="17" s="1"/>
  <c r="O8" i="17" s="1"/>
  <c r="K7" i="17"/>
  <c r="H7" i="17"/>
  <c r="J7" i="17" s="1"/>
  <c r="G7" i="17"/>
  <c r="G15" i="17" s="1"/>
  <c r="G22" i="17" s="1"/>
  <c r="F7" i="17"/>
  <c r="F15" i="17" s="1"/>
  <c r="F22" i="17" s="1"/>
  <c r="P6" i="17"/>
  <c r="L6" i="17"/>
  <c r="J6" i="17"/>
  <c r="I6" i="17"/>
  <c r="P5" i="17"/>
  <c r="L5" i="17"/>
  <c r="J5" i="17"/>
  <c r="I5" i="17"/>
  <c r="M5" i="17" s="1"/>
  <c r="O5" i="17" s="1"/>
  <c r="O22" i="19" l="1"/>
  <c r="L22" i="19"/>
  <c r="N22" i="19" s="1"/>
  <c r="L40" i="17"/>
  <c r="M40" i="17"/>
  <c r="O40" i="17" s="1"/>
  <c r="J34" i="17"/>
  <c r="I28" i="17"/>
  <c r="M28" i="17" s="1"/>
  <c r="O28" i="17" s="1"/>
  <c r="J28" i="17"/>
  <c r="P28" i="17"/>
  <c r="L21" i="17"/>
  <c r="J15" i="17"/>
  <c r="L7" i="17"/>
  <c r="H15" i="17"/>
  <c r="P15" i="17" s="1"/>
  <c r="P7" i="17"/>
  <c r="L15" i="17"/>
  <c r="L22" i="17" s="1"/>
  <c r="P40" i="17"/>
  <c r="M27" i="17"/>
  <c r="O27" i="17" s="1"/>
  <c r="L28" i="17"/>
  <c r="J21" i="17"/>
  <c r="J58" i="18"/>
  <c r="C59" i="18"/>
  <c r="D59" i="18"/>
  <c r="G57" i="18"/>
  <c r="G59" i="18" s="1"/>
  <c r="M21" i="18"/>
  <c r="M20" i="18"/>
  <c r="M22" i="18"/>
  <c r="O20" i="18"/>
  <c r="O22" i="18"/>
  <c r="O21" i="18"/>
  <c r="F23" i="18"/>
  <c r="N19" i="18"/>
  <c r="M6" i="17"/>
  <c r="O6" i="17" s="1"/>
  <c r="I7" i="17"/>
  <c r="M7" i="17" s="1"/>
  <c r="O7" i="17" s="1"/>
  <c r="M38" i="17"/>
  <c r="O38" i="17" s="1"/>
  <c r="M16" i="17"/>
  <c r="O16" i="17" s="1"/>
  <c r="M32" i="17"/>
  <c r="O32" i="17" s="1"/>
  <c r="J57" i="18"/>
  <c r="J59" i="18" s="1"/>
  <c r="P54" i="16"/>
  <c r="H22" i="17" l="1"/>
  <c r="P22" i="17" s="1"/>
  <c r="J22" i="17"/>
  <c r="N20" i="18"/>
  <c r="N22" i="18"/>
  <c r="N21" i="18"/>
  <c r="I15" i="17"/>
  <c r="G8" i="16"/>
  <c r="G5" i="16"/>
  <c r="G4" i="16"/>
  <c r="F4" i="16"/>
  <c r="I58" i="16"/>
  <c r="G9" i="16" s="1"/>
  <c r="D58" i="16"/>
  <c r="C58" i="16"/>
  <c r="C59" i="16" s="1"/>
  <c r="J57" i="16"/>
  <c r="D57" i="16"/>
  <c r="C57" i="16"/>
  <c r="Q54" i="16"/>
  <c r="N54" i="16"/>
  <c r="M54" i="16"/>
  <c r="L54" i="16"/>
  <c r="J54" i="16"/>
  <c r="I54" i="16"/>
  <c r="G54" i="16"/>
  <c r="G58" i="16" s="1"/>
  <c r="F54" i="16"/>
  <c r="J58" i="16" s="1"/>
  <c r="D54" i="16"/>
  <c r="C54" i="16"/>
  <c r="A52" i="16"/>
  <c r="A51" i="16"/>
  <c r="A50" i="16"/>
  <c r="A49" i="16"/>
  <c r="A48" i="16"/>
  <c r="A47" i="16"/>
  <c r="A46" i="16"/>
  <c r="A45" i="16"/>
  <c r="A44" i="16"/>
  <c r="A43" i="16"/>
  <c r="A42" i="16"/>
  <c r="A41" i="16"/>
  <c r="A40" i="16"/>
  <c r="A39" i="16"/>
  <c r="A38" i="16"/>
  <c r="A37" i="16"/>
  <c r="A36" i="16"/>
  <c r="A35" i="16"/>
  <c r="A33" i="16"/>
  <c r="A32" i="16"/>
  <c r="A31" i="16"/>
  <c r="O30" i="16"/>
  <c r="O54" i="16" s="1"/>
  <c r="N30" i="16"/>
  <c r="A30" i="16"/>
  <c r="G23" i="16"/>
  <c r="F22" i="16"/>
  <c r="F21" i="16"/>
  <c r="F20" i="16"/>
  <c r="O19" i="16"/>
  <c r="O20" i="16" s="1"/>
  <c r="D19" i="16"/>
  <c r="D23" i="16" s="1"/>
  <c r="C19" i="16"/>
  <c r="C23" i="16" s="1"/>
  <c r="M19" i="16" s="1"/>
  <c r="Q10" i="16"/>
  <c r="O10" i="16"/>
  <c r="M10" i="16"/>
  <c r="J10" i="16"/>
  <c r="Q6" i="16"/>
  <c r="P6" i="16"/>
  <c r="O6" i="16"/>
  <c r="N6" i="16"/>
  <c r="M6" i="16"/>
  <c r="L6" i="16"/>
  <c r="J6" i="16"/>
  <c r="I6" i="16"/>
  <c r="K40" i="15"/>
  <c r="H40" i="15"/>
  <c r="P40" i="15" s="1"/>
  <c r="G40" i="15"/>
  <c r="F40" i="15"/>
  <c r="P39" i="15"/>
  <c r="L39" i="15"/>
  <c r="J39" i="15"/>
  <c r="I39" i="15"/>
  <c r="M39" i="15" s="1"/>
  <c r="O39" i="15" s="1"/>
  <c r="P38" i="15"/>
  <c r="L38" i="15"/>
  <c r="J38" i="15"/>
  <c r="I38" i="15"/>
  <c r="M38" i="15" s="1"/>
  <c r="O38" i="15" s="1"/>
  <c r="K34" i="15"/>
  <c r="H34" i="15"/>
  <c r="P34" i="15" s="1"/>
  <c r="G34" i="15"/>
  <c r="F34" i="15"/>
  <c r="P33" i="15"/>
  <c r="L33" i="15"/>
  <c r="J33" i="15"/>
  <c r="I33" i="15"/>
  <c r="M33" i="15" s="1"/>
  <c r="O33" i="15" s="1"/>
  <c r="P32" i="15"/>
  <c r="L32" i="15"/>
  <c r="L34" i="15" s="1"/>
  <c r="J32" i="15"/>
  <c r="J34" i="15" s="1"/>
  <c r="I32" i="15"/>
  <c r="M32" i="15" s="1"/>
  <c r="O32" i="15" s="1"/>
  <c r="K28" i="15"/>
  <c r="H28" i="15"/>
  <c r="P28" i="15" s="1"/>
  <c r="G28" i="15"/>
  <c r="F28" i="15"/>
  <c r="P27" i="15"/>
  <c r="L27" i="15"/>
  <c r="J27" i="15"/>
  <c r="I27" i="15"/>
  <c r="M27" i="15" s="1"/>
  <c r="O27" i="15" s="1"/>
  <c r="P26" i="15"/>
  <c r="L26" i="15"/>
  <c r="L28" i="15" s="1"/>
  <c r="J26" i="15"/>
  <c r="J28" i="15" s="1"/>
  <c r="I26" i="15"/>
  <c r="I28" i="15" s="1"/>
  <c r="P21" i="15"/>
  <c r="K21" i="15"/>
  <c r="H21" i="15"/>
  <c r="G21" i="15"/>
  <c r="F21" i="15"/>
  <c r="P20" i="15"/>
  <c r="L20" i="15"/>
  <c r="J20" i="15"/>
  <c r="I20" i="15"/>
  <c r="M20" i="15" s="1"/>
  <c r="O20" i="15" s="1"/>
  <c r="P19" i="15"/>
  <c r="L19" i="15"/>
  <c r="J19" i="15"/>
  <c r="I19" i="15"/>
  <c r="M19" i="15" s="1"/>
  <c r="O19" i="15" s="1"/>
  <c r="P18" i="15"/>
  <c r="L18" i="15"/>
  <c r="J18" i="15"/>
  <c r="I18" i="15"/>
  <c r="M18" i="15" s="1"/>
  <c r="O18" i="15" s="1"/>
  <c r="P17" i="15"/>
  <c r="L17" i="15"/>
  <c r="J17" i="15"/>
  <c r="I17" i="15"/>
  <c r="P16" i="15"/>
  <c r="L16" i="15"/>
  <c r="J16" i="15"/>
  <c r="J21" i="15" s="1"/>
  <c r="I16" i="15"/>
  <c r="M16" i="15" s="1"/>
  <c r="O16" i="15" s="1"/>
  <c r="G15" i="15"/>
  <c r="G22" i="15" s="1"/>
  <c r="F15" i="15"/>
  <c r="F22" i="15" s="1"/>
  <c r="P14" i="15"/>
  <c r="L14" i="15"/>
  <c r="J14" i="15"/>
  <c r="I14" i="15"/>
  <c r="M14" i="15" s="1"/>
  <c r="O14" i="15" s="1"/>
  <c r="P13" i="15"/>
  <c r="L13" i="15"/>
  <c r="J13" i="15"/>
  <c r="I13" i="15"/>
  <c r="M13" i="15" s="1"/>
  <c r="O13" i="15" s="1"/>
  <c r="P12" i="15"/>
  <c r="L12" i="15"/>
  <c r="J12" i="15"/>
  <c r="I12" i="15"/>
  <c r="M12" i="15" s="1"/>
  <c r="O12" i="15" s="1"/>
  <c r="P11" i="15"/>
  <c r="L11" i="15"/>
  <c r="J11" i="15"/>
  <c r="I11" i="15"/>
  <c r="M11" i="15" s="1"/>
  <c r="O11" i="15" s="1"/>
  <c r="P10" i="15"/>
  <c r="L10" i="15"/>
  <c r="J10" i="15"/>
  <c r="I10" i="15"/>
  <c r="M10" i="15" s="1"/>
  <c r="O10" i="15" s="1"/>
  <c r="P9" i="15"/>
  <c r="L9" i="15"/>
  <c r="J9" i="15"/>
  <c r="I9" i="15"/>
  <c r="M9" i="15" s="1"/>
  <c r="O9" i="15" s="1"/>
  <c r="P8" i="15"/>
  <c r="L8" i="15"/>
  <c r="J8" i="15"/>
  <c r="I8" i="15"/>
  <c r="M8" i="15" s="1"/>
  <c r="O8" i="15" s="1"/>
  <c r="K7" i="15"/>
  <c r="K15" i="15" s="1"/>
  <c r="K22" i="15" s="1"/>
  <c r="H7" i="15"/>
  <c r="G7" i="15"/>
  <c r="F7" i="15"/>
  <c r="P6" i="15"/>
  <c r="L6" i="15"/>
  <c r="J6" i="15"/>
  <c r="I6" i="15"/>
  <c r="M6" i="15" s="1"/>
  <c r="O6" i="15" s="1"/>
  <c r="P5" i="15"/>
  <c r="L5" i="15"/>
  <c r="J5" i="15"/>
  <c r="I5" i="15"/>
  <c r="M5" i="15" s="1"/>
  <c r="O5" i="15" s="1"/>
  <c r="M15" i="17" l="1"/>
  <c r="O15" i="17" s="1"/>
  <c r="I22" i="17"/>
  <c r="M22" i="17" s="1"/>
  <c r="O22" i="17" s="1"/>
  <c r="I7" i="15"/>
  <c r="M7" i="15" s="1"/>
  <c r="O7" i="15" s="1"/>
  <c r="J40" i="15"/>
  <c r="I40" i="15"/>
  <c r="L40" i="15"/>
  <c r="M40" i="15"/>
  <c r="O40" i="15" s="1"/>
  <c r="I34" i="15"/>
  <c r="M34" i="15"/>
  <c r="O34" i="15" s="1"/>
  <c r="M28" i="15"/>
  <c r="O28" i="15" s="1"/>
  <c r="L21" i="15"/>
  <c r="I21" i="15"/>
  <c r="M21" i="15" s="1"/>
  <c r="O21" i="15" s="1"/>
  <c r="J7" i="15"/>
  <c r="P7" i="15"/>
  <c r="H15" i="15"/>
  <c r="P15" i="15" s="1"/>
  <c r="J15" i="15"/>
  <c r="J22" i="15" s="1"/>
  <c r="A54" i="16"/>
  <c r="F5" i="16"/>
  <c r="O21" i="16"/>
  <c r="D59" i="16"/>
  <c r="G57" i="16"/>
  <c r="G59" i="16" s="1"/>
  <c r="J59" i="16"/>
  <c r="M21" i="16"/>
  <c r="M22" i="16"/>
  <c r="M20" i="16"/>
  <c r="F23" i="16"/>
  <c r="N19" i="16"/>
  <c r="I15" i="15"/>
  <c r="M26" i="15"/>
  <c r="O26" i="15" s="1"/>
  <c r="H22" i="15"/>
  <c r="P22" i="15" s="1"/>
  <c r="O22" i="16"/>
  <c r="M17" i="15"/>
  <c r="O17" i="15" s="1"/>
  <c r="L7" i="15"/>
  <c r="L15" i="15" s="1"/>
  <c r="L22" i="15" s="1"/>
  <c r="O18" i="14"/>
  <c r="N18" i="14"/>
  <c r="M18" i="14"/>
  <c r="J10" i="14"/>
  <c r="O10" i="14"/>
  <c r="O6" i="14"/>
  <c r="N6" i="14"/>
  <c r="P6" i="14"/>
  <c r="Q6" i="14"/>
  <c r="Q10" i="14"/>
  <c r="N20" i="16" l="1"/>
  <c r="N21" i="16"/>
  <c r="N22" i="16"/>
  <c r="M15" i="15"/>
  <c r="O15" i="15" s="1"/>
  <c r="I22" i="15"/>
  <c r="M22" i="15" s="1"/>
  <c r="O22" i="15" s="1"/>
  <c r="I60" i="14"/>
  <c r="D60" i="14"/>
  <c r="C60" i="14"/>
  <c r="D59" i="14"/>
  <c r="C59" i="14"/>
  <c r="Q56" i="14"/>
  <c r="P56" i="14"/>
  <c r="M56" i="14"/>
  <c r="L56" i="14"/>
  <c r="J56" i="14"/>
  <c r="I56" i="14"/>
  <c r="G56" i="14"/>
  <c r="G60" i="14" s="1"/>
  <c r="F56" i="14"/>
  <c r="J60" i="14" s="1"/>
  <c r="D56" i="14"/>
  <c r="C56" i="14"/>
  <c r="A54" i="14"/>
  <c r="A53" i="14"/>
  <c r="A52" i="14"/>
  <c r="A51" i="14"/>
  <c r="A50" i="14"/>
  <c r="A49" i="14"/>
  <c r="A48" i="14"/>
  <c r="A47" i="14"/>
  <c r="A46" i="14"/>
  <c r="A45" i="14"/>
  <c r="A44" i="14"/>
  <c r="A43" i="14"/>
  <c r="A42" i="14"/>
  <c r="A41" i="14"/>
  <c r="A40" i="14"/>
  <c r="A39" i="14"/>
  <c r="A38" i="14"/>
  <c r="A37" i="14"/>
  <c r="A35" i="14"/>
  <c r="A34" i="14"/>
  <c r="A33" i="14"/>
  <c r="O32" i="14"/>
  <c r="O56" i="14" s="1"/>
  <c r="N32" i="14"/>
  <c r="N56" i="14" s="1"/>
  <c r="A32" i="14"/>
  <c r="G25" i="14"/>
  <c r="O21" i="14" s="1"/>
  <c r="F24" i="14"/>
  <c r="F23" i="14"/>
  <c r="F22" i="14"/>
  <c r="D21" i="14"/>
  <c r="D25" i="14" s="1"/>
  <c r="N21" i="14" s="1"/>
  <c r="C21" i="14"/>
  <c r="C25" i="14" s="1"/>
  <c r="M21" i="14" s="1"/>
  <c r="M10" i="14"/>
  <c r="M6" i="14"/>
  <c r="L6" i="14"/>
  <c r="J6" i="14"/>
  <c r="I6" i="14"/>
  <c r="K40" i="13"/>
  <c r="H40" i="13"/>
  <c r="P40" i="13" s="1"/>
  <c r="G40" i="13"/>
  <c r="F40" i="13"/>
  <c r="P39" i="13"/>
  <c r="L39" i="13"/>
  <c r="J39" i="13"/>
  <c r="I39" i="13"/>
  <c r="M39" i="13" s="1"/>
  <c r="O39" i="13" s="1"/>
  <c r="P38" i="13"/>
  <c r="L38" i="13"/>
  <c r="L40" i="13" s="1"/>
  <c r="J38" i="13"/>
  <c r="I38" i="13"/>
  <c r="K34" i="13"/>
  <c r="H34" i="13"/>
  <c r="P34" i="13" s="1"/>
  <c r="G34" i="13"/>
  <c r="F34" i="13"/>
  <c r="P33" i="13"/>
  <c r="L33" i="13"/>
  <c r="J33" i="13"/>
  <c r="I33" i="13"/>
  <c r="M33" i="13" s="1"/>
  <c r="O33" i="13" s="1"/>
  <c r="P32" i="13"/>
  <c r="L32" i="13"/>
  <c r="L34" i="13" s="1"/>
  <c r="J32" i="13"/>
  <c r="J34" i="13" s="1"/>
  <c r="I32" i="13"/>
  <c r="M32" i="13" s="1"/>
  <c r="O32" i="13" s="1"/>
  <c r="K28" i="13"/>
  <c r="H28" i="13"/>
  <c r="G28" i="13"/>
  <c r="F28" i="13"/>
  <c r="P28" i="13" s="1"/>
  <c r="P27" i="13"/>
  <c r="L27" i="13"/>
  <c r="J27" i="13"/>
  <c r="I27" i="13"/>
  <c r="M27" i="13" s="1"/>
  <c r="O27" i="13" s="1"/>
  <c r="P26" i="13"/>
  <c r="L26" i="13"/>
  <c r="J26" i="13"/>
  <c r="I26" i="13"/>
  <c r="K21" i="13"/>
  <c r="H21" i="13"/>
  <c r="P21" i="13" s="1"/>
  <c r="G21" i="13"/>
  <c r="F21" i="13"/>
  <c r="P20" i="13"/>
  <c r="L20" i="13"/>
  <c r="J20" i="13"/>
  <c r="I20" i="13"/>
  <c r="M20" i="13" s="1"/>
  <c r="O20" i="13" s="1"/>
  <c r="P19" i="13"/>
  <c r="L19" i="13"/>
  <c r="J19" i="13"/>
  <c r="I19" i="13"/>
  <c r="M19" i="13" s="1"/>
  <c r="O19" i="13" s="1"/>
  <c r="P18" i="13"/>
  <c r="M18" i="13"/>
  <c r="O18" i="13" s="1"/>
  <c r="L18" i="13"/>
  <c r="J18" i="13"/>
  <c r="I18" i="13"/>
  <c r="P17" i="13"/>
  <c r="L17" i="13"/>
  <c r="J17" i="13"/>
  <c r="I17" i="13"/>
  <c r="M17" i="13" s="1"/>
  <c r="O17" i="13" s="1"/>
  <c r="P16" i="13"/>
  <c r="L16" i="13"/>
  <c r="J16" i="13"/>
  <c r="I16" i="13"/>
  <c r="I21" i="13" s="1"/>
  <c r="M21" i="13" s="1"/>
  <c r="O21" i="13" s="1"/>
  <c r="P14" i="13"/>
  <c r="L14" i="13"/>
  <c r="J14" i="13"/>
  <c r="I14" i="13"/>
  <c r="M14" i="13" s="1"/>
  <c r="O14" i="13" s="1"/>
  <c r="P13" i="13"/>
  <c r="L13" i="13"/>
  <c r="J13" i="13"/>
  <c r="I13" i="13"/>
  <c r="M13" i="13" s="1"/>
  <c r="O13" i="13" s="1"/>
  <c r="P12" i="13"/>
  <c r="L12" i="13"/>
  <c r="J12" i="13"/>
  <c r="I12" i="13"/>
  <c r="M12" i="13" s="1"/>
  <c r="O12" i="13" s="1"/>
  <c r="P11" i="13"/>
  <c r="L11" i="13"/>
  <c r="J11" i="13"/>
  <c r="I11" i="13"/>
  <c r="M11" i="13" s="1"/>
  <c r="O11" i="13" s="1"/>
  <c r="P10" i="13"/>
  <c r="L10" i="13"/>
  <c r="J10" i="13"/>
  <c r="I10" i="13"/>
  <c r="M10" i="13" s="1"/>
  <c r="O10" i="13" s="1"/>
  <c r="P9" i="13"/>
  <c r="L9" i="13"/>
  <c r="J9" i="13"/>
  <c r="I9" i="13"/>
  <c r="M9" i="13" s="1"/>
  <c r="O9" i="13" s="1"/>
  <c r="P8" i="13"/>
  <c r="L8" i="13"/>
  <c r="J8" i="13"/>
  <c r="I8" i="13"/>
  <c r="M8" i="13" s="1"/>
  <c r="O8" i="13" s="1"/>
  <c r="K7" i="13"/>
  <c r="K15" i="13" s="1"/>
  <c r="K22" i="13" s="1"/>
  <c r="H7" i="13"/>
  <c r="H15" i="13" s="1"/>
  <c r="G7" i="13"/>
  <c r="F7" i="13"/>
  <c r="P7" i="13" s="1"/>
  <c r="P6" i="13"/>
  <c r="M6" i="13"/>
  <c r="O6" i="13" s="1"/>
  <c r="L6" i="13"/>
  <c r="J6" i="13"/>
  <c r="I6" i="13"/>
  <c r="P5" i="13"/>
  <c r="L5" i="13"/>
  <c r="J5" i="13"/>
  <c r="I5" i="13"/>
  <c r="L7" i="13" l="1"/>
  <c r="I28" i="13"/>
  <c r="J28" i="13"/>
  <c r="I40" i="13"/>
  <c r="J40" i="13"/>
  <c r="M38" i="13"/>
  <c r="O38" i="13" s="1"/>
  <c r="M40" i="13"/>
  <c r="O40" i="13" s="1"/>
  <c r="I34" i="13"/>
  <c r="M34" i="13" s="1"/>
  <c r="O34" i="13" s="1"/>
  <c r="M28" i="13"/>
  <c r="O28" i="13" s="1"/>
  <c r="L28" i="13"/>
  <c r="L21" i="13"/>
  <c r="J21" i="13"/>
  <c r="M16" i="13"/>
  <c r="O16" i="13" s="1"/>
  <c r="I7" i="13"/>
  <c r="M7" i="13" s="1"/>
  <c r="O7" i="13" s="1"/>
  <c r="L15" i="13"/>
  <c r="M24" i="14"/>
  <c r="M23" i="14"/>
  <c r="M22" i="14"/>
  <c r="N24" i="14"/>
  <c r="N23" i="14"/>
  <c r="N22" i="14"/>
  <c r="O24" i="14"/>
  <c r="O23" i="14"/>
  <c r="O22" i="14"/>
  <c r="M19" i="14"/>
  <c r="O19" i="14"/>
  <c r="N19" i="14"/>
  <c r="C61" i="14"/>
  <c r="A56" i="14"/>
  <c r="D61" i="14"/>
  <c r="G59" i="14"/>
  <c r="G61" i="14" s="1"/>
  <c r="F25" i="14"/>
  <c r="J15" i="13"/>
  <c r="P15" i="13"/>
  <c r="H22" i="13"/>
  <c r="P22" i="13" s="1"/>
  <c r="M5" i="13"/>
  <c r="O5" i="13" s="1"/>
  <c r="J7" i="13"/>
  <c r="G15" i="13"/>
  <c r="G22" i="13" s="1"/>
  <c r="J59" i="14"/>
  <c r="J61" i="14" s="1"/>
  <c r="F15" i="13"/>
  <c r="F22" i="13" s="1"/>
  <c r="M26" i="13"/>
  <c r="O26" i="13" s="1"/>
  <c r="K40" i="12"/>
  <c r="H40" i="12"/>
  <c r="P40" i="12" s="1"/>
  <c r="G40" i="12"/>
  <c r="F40" i="12"/>
  <c r="P39" i="12"/>
  <c r="L39" i="12"/>
  <c r="J39" i="12"/>
  <c r="I39" i="12"/>
  <c r="P38" i="12"/>
  <c r="L38" i="12"/>
  <c r="L40" i="12" s="1"/>
  <c r="J38" i="12"/>
  <c r="I38" i="12"/>
  <c r="M38" i="12" s="1"/>
  <c r="O38" i="12" s="1"/>
  <c r="K34" i="12"/>
  <c r="H34" i="12"/>
  <c r="P34" i="12" s="1"/>
  <c r="G34" i="12"/>
  <c r="F34" i="12"/>
  <c r="P33" i="12"/>
  <c r="L33" i="12"/>
  <c r="J33" i="12"/>
  <c r="I33" i="12"/>
  <c r="M33" i="12" s="1"/>
  <c r="O33" i="12" s="1"/>
  <c r="P32" i="12"/>
  <c r="M32" i="12"/>
  <c r="O32" i="12" s="1"/>
  <c r="L32" i="12"/>
  <c r="L34" i="12" s="1"/>
  <c r="J32" i="12"/>
  <c r="J34" i="12" s="1"/>
  <c r="I32" i="12"/>
  <c r="I34" i="12" s="1"/>
  <c r="K28" i="12"/>
  <c r="H28" i="12"/>
  <c r="P28" i="12" s="1"/>
  <c r="G28" i="12"/>
  <c r="F28" i="12"/>
  <c r="P27" i="12"/>
  <c r="L27" i="12"/>
  <c r="J27" i="12"/>
  <c r="I27" i="12"/>
  <c r="M27" i="12" s="1"/>
  <c r="O27" i="12" s="1"/>
  <c r="P26" i="12"/>
  <c r="L26" i="12"/>
  <c r="J26" i="12"/>
  <c r="I26" i="12"/>
  <c r="F22" i="12"/>
  <c r="K21" i="12"/>
  <c r="H21" i="12"/>
  <c r="P21" i="12" s="1"/>
  <c r="G21" i="12"/>
  <c r="F21" i="12"/>
  <c r="P20" i="12"/>
  <c r="L20" i="12"/>
  <c r="J20" i="12"/>
  <c r="I20" i="12"/>
  <c r="M20" i="12" s="1"/>
  <c r="O20" i="12" s="1"/>
  <c r="P19" i="12"/>
  <c r="L19" i="12"/>
  <c r="J19" i="12"/>
  <c r="I19" i="12"/>
  <c r="M19" i="12" s="1"/>
  <c r="O19" i="12" s="1"/>
  <c r="P18" i="12"/>
  <c r="L18" i="12"/>
  <c r="J18" i="12"/>
  <c r="I18" i="12"/>
  <c r="M18" i="12" s="1"/>
  <c r="O18" i="12" s="1"/>
  <c r="P17" i="12"/>
  <c r="L17" i="12"/>
  <c r="J17" i="12"/>
  <c r="I17" i="12"/>
  <c r="M17" i="12" s="1"/>
  <c r="O17" i="12" s="1"/>
  <c r="P16" i="12"/>
  <c r="L16" i="12"/>
  <c r="J16" i="12"/>
  <c r="J21" i="12" s="1"/>
  <c r="I16" i="12"/>
  <c r="F15" i="12"/>
  <c r="P14" i="12"/>
  <c r="L14" i="12"/>
  <c r="J14" i="12"/>
  <c r="I14" i="12"/>
  <c r="M14" i="12" s="1"/>
  <c r="O14" i="12" s="1"/>
  <c r="P13" i="12"/>
  <c r="L13" i="12"/>
  <c r="J13" i="12"/>
  <c r="I13" i="12"/>
  <c r="M13" i="12" s="1"/>
  <c r="O13" i="12" s="1"/>
  <c r="P12" i="12"/>
  <c r="L12" i="12"/>
  <c r="J12" i="12"/>
  <c r="I12" i="12"/>
  <c r="M12" i="12" s="1"/>
  <c r="O12" i="12" s="1"/>
  <c r="P11" i="12"/>
  <c r="L11" i="12"/>
  <c r="J11" i="12"/>
  <c r="I11" i="12"/>
  <c r="M11" i="12" s="1"/>
  <c r="O11" i="12" s="1"/>
  <c r="P10" i="12"/>
  <c r="M10" i="12"/>
  <c r="O10" i="12" s="1"/>
  <c r="L10" i="12"/>
  <c r="J10" i="12"/>
  <c r="I10" i="12"/>
  <c r="P9" i="12"/>
  <c r="L9" i="12"/>
  <c r="J9" i="12"/>
  <c r="I9" i="12"/>
  <c r="M9" i="12" s="1"/>
  <c r="O9" i="12" s="1"/>
  <c r="P8" i="12"/>
  <c r="M8" i="12"/>
  <c r="O8" i="12" s="1"/>
  <c r="L8" i="12"/>
  <c r="J8" i="12"/>
  <c r="I8" i="12"/>
  <c r="K7" i="12"/>
  <c r="H7" i="12"/>
  <c r="H15" i="12" s="1"/>
  <c r="P15" i="12" s="1"/>
  <c r="G7" i="12"/>
  <c r="G15" i="12" s="1"/>
  <c r="G22" i="12" s="1"/>
  <c r="F7" i="12"/>
  <c r="P6" i="12"/>
  <c r="L6" i="12"/>
  <c r="J6" i="12"/>
  <c r="I6" i="12"/>
  <c r="M6" i="12" s="1"/>
  <c r="O6" i="12" s="1"/>
  <c r="P5" i="12"/>
  <c r="M5" i="12"/>
  <c r="O5" i="12" s="1"/>
  <c r="L5" i="12"/>
  <c r="J5" i="12"/>
  <c r="I5" i="12"/>
  <c r="I60" i="11"/>
  <c r="O19" i="11" s="1"/>
  <c r="D60" i="11"/>
  <c r="C60" i="11"/>
  <c r="C61" i="11" s="1"/>
  <c r="G59" i="11"/>
  <c r="G61" i="11" s="1"/>
  <c r="D59" i="11"/>
  <c r="C59" i="11"/>
  <c r="Q56" i="11"/>
  <c r="P56" i="11"/>
  <c r="N56" i="11"/>
  <c r="M56" i="11"/>
  <c r="L56" i="11"/>
  <c r="J56" i="11"/>
  <c r="I56" i="11"/>
  <c r="G56" i="11"/>
  <c r="G60" i="11" s="1"/>
  <c r="F56" i="11"/>
  <c r="J60" i="11" s="1"/>
  <c r="D56" i="11"/>
  <c r="C56" i="11"/>
  <c r="A54" i="11"/>
  <c r="A53" i="11"/>
  <c r="A52" i="11"/>
  <c r="A51" i="11"/>
  <c r="A50" i="11"/>
  <c r="A49" i="11"/>
  <c r="A48" i="11"/>
  <c r="A47" i="11"/>
  <c r="A46" i="11"/>
  <c r="A45" i="11"/>
  <c r="A44" i="11"/>
  <c r="A43" i="11"/>
  <c r="A42" i="11"/>
  <c r="A41" i="11"/>
  <c r="A40" i="11"/>
  <c r="A39" i="11"/>
  <c r="A38" i="11"/>
  <c r="A37" i="11"/>
  <c r="A35" i="11"/>
  <c r="A34" i="11"/>
  <c r="A33" i="11"/>
  <c r="O32" i="11"/>
  <c r="O56" i="11" s="1"/>
  <c r="N32" i="11"/>
  <c r="A32" i="11"/>
  <c r="G25" i="11"/>
  <c r="F24" i="11"/>
  <c r="F23" i="11"/>
  <c r="F22" i="11"/>
  <c r="P21" i="11"/>
  <c r="P22" i="11" s="1"/>
  <c r="D21" i="11"/>
  <c r="D25" i="11" s="1"/>
  <c r="C21" i="11"/>
  <c r="C25" i="11" s="1"/>
  <c r="N21" i="11" s="1"/>
  <c r="P19" i="11"/>
  <c r="P18" i="11"/>
  <c r="O18" i="11"/>
  <c r="N18" i="11"/>
  <c r="P10" i="11"/>
  <c r="M10" i="11"/>
  <c r="J10" i="11"/>
  <c r="P6" i="11"/>
  <c r="O6" i="11"/>
  <c r="M6" i="11"/>
  <c r="L6" i="11"/>
  <c r="J6" i="11"/>
  <c r="I6" i="11"/>
  <c r="Q5" i="11"/>
  <c r="Q4" i="11"/>
  <c r="I15" i="13" l="1"/>
  <c r="I22" i="13" s="1"/>
  <c r="L22" i="13"/>
  <c r="J22" i="13"/>
  <c r="M22" i="13"/>
  <c r="O22" i="13" s="1"/>
  <c r="M15" i="13"/>
  <c r="O15" i="13" s="1"/>
  <c r="I28" i="12"/>
  <c r="J28" i="12"/>
  <c r="L28" i="12"/>
  <c r="M26" i="12"/>
  <c r="O26" i="12" s="1"/>
  <c r="P23" i="11"/>
  <c r="I40" i="12"/>
  <c r="M40" i="12" s="1"/>
  <c r="O40" i="12" s="1"/>
  <c r="J40" i="12"/>
  <c r="M34" i="12"/>
  <c r="O34" i="12" s="1"/>
  <c r="M28" i="12"/>
  <c r="O28" i="12" s="1"/>
  <c r="L21" i="12"/>
  <c r="I21" i="12"/>
  <c r="M21" i="12" s="1"/>
  <c r="O21" i="12" s="1"/>
  <c r="J7" i="12"/>
  <c r="J15" i="12" s="1"/>
  <c r="J22" i="12" s="1"/>
  <c r="I7" i="12"/>
  <c r="M7" i="12" s="1"/>
  <c r="O7" i="12" s="1"/>
  <c r="P7" i="12"/>
  <c r="M16" i="12"/>
  <c r="O16" i="12" s="1"/>
  <c r="I15" i="12"/>
  <c r="H22" i="12"/>
  <c r="P22" i="12" s="1"/>
  <c r="M39" i="12"/>
  <c r="O39" i="12" s="1"/>
  <c r="L7" i="12"/>
  <c r="L15" i="12" s="1"/>
  <c r="K15" i="12"/>
  <c r="K22" i="12" s="1"/>
  <c r="Q6" i="11"/>
  <c r="A56" i="11"/>
  <c r="D61" i="11"/>
  <c r="F25" i="11"/>
  <c r="O21" i="11"/>
  <c r="N23" i="11"/>
  <c r="N22" i="11"/>
  <c r="N24" i="11"/>
  <c r="J59" i="11"/>
  <c r="J61" i="11" s="1"/>
  <c r="P24" i="11"/>
  <c r="N19" i="11"/>
  <c r="J5" i="9"/>
  <c r="L22" i="12" l="1"/>
  <c r="M15" i="12"/>
  <c r="O15" i="12" s="1"/>
  <c r="I22" i="12"/>
  <c r="M22" i="12" s="1"/>
  <c r="O22" i="12" s="1"/>
  <c r="O22" i="11"/>
  <c r="O24" i="11"/>
  <c r="O23" i="11"/>
  <c r="F25" i="10"/>
  <c r="G25" i="10"/>
  <c r="I60" i="10" l="1"/>
  <c r="O19" i="10" s="1"/>
  <c r="D60" i="10"/>
  <c r="C60" i="10"/>
  <c r="C61" i="10" s="1"/>
  <c r="D59" i="10"/>
  <c r="C59" i="10"/>
  <c r="Q56" i="10"/>
  <c r="P56" i="10"/>
  <c r="N56" i="10"/>
  <c r="M56" i="10"/>
  <c r="L56" i="10"/>
  <c r="J56" i="10"/>
  <c r="I56" i="10"/>
  <c r="G56" i="10"/>
  <c r="G60" i="10" s="1"/>
  <c r="F56" i="10"/>
  <c r="J60" i="10" s="1"/>
  <c r="D56" i="10"/>
  <c r="A56" i="10" s="1"/>
  <c r="C56" i="10"/>
  <c r="A54" i="10"/>
  <c r="A53" i="10"/>
  <c r="A52" i="10"/>
  <c r="A51" i="10"/>
  <c r="A50" i="10"/>
  <c r="A49" i="10"/>
  <c r="A48" i="10"/>
  <c r="A47" i="10"/>
  <c r="A46" i="10"/>
  <c r="A45" i="10"/>
  <c r="A44" i="10"/>
  <c r="A43" i="10"/>
  <c r="A42" i="10"/>
  <c r="A41" i="10"/>
  <c r="A40" i="10"/>
  <c r="A39" i="10"/>
  <c r="A38" i="10"/>
  <c r="A37" i="10"/>
  <c r="A35" i="10"/>
  <c r="A34" i="10"/>
  <c r="A33" i="10"/>
  <c r="O32" i="10"/>
  <c r="O56" i="10" s="1"/>
  <c r="N32" i="10"/>
  <c r="A32" i="10"/>
  <c r="P21" i="10"/>
  <c r="F24" i="10"/>
  <c r="F23" i="10"/>
  <c r="F22" i="10"/>
  <c r="D21" i="10"/>
  <c r="D25" i="10" s="1"/>
  <c r="C21" i="10"/>
  <c r="C25" i="10" s="1"/>
  <c r="N21" i="10" s="1"/>
  <c r="P19" i="10"/>
  <c r="N19" i="10"/>
  <c r="P18" i="10"/>
  <c r="O18" i="10"/>
  <c r="N18" i="10"/>
  <c r="P10" i="10"/>
  <c r="M10" i="10"/>
  <c r="J10" i="10"/>
  <c r="P6" i="10"/>
  <c r="O6" i="10"/>
  <c r="M6" i="10"/>
  <c r="L6" i="10"/>
  <c r="J6" i="10"/>
  <c r="I6" i="10"/>
  <c r="Q5" i="10"/>
  <c r="Q4" i="10"/>
  <c r="K40" i="9"/>
  <c r="H40" i="9"/>
  <c r="G40" i="9"/>
  <c r="F40" i="9"/>
  <c r="P39" i="9"/>
  <c r="L39" i="9"/>
  <c r="L40" i="9" s="1"/>
  <c r="J39" i="9"/>
  <c r="I39" i="9"/>
  <c r="M39" i="9" s="1"/>
  <c r="O39" i="9" s="1"/>
  <c r="P38" i="9"/>
  <c r="L38" i="9"/>
  <c r="J38" i="9"/>
  <c r="I38" i="9"/>
  <c r="K34" i="9"/>
  <c r="H34" i="9"/>
  <c r="P34" i="9" s="1"/>
  <c r="G34" i="9"/>
  <c r="F34" i="9"/>
  <c r="P33" i="9"/>
  <c r="L33" i="9"/>
  <c r="L34" i="9" s="1"/>
  <c r="J33" i="9"/>
  <c r="J34" i="9" s="1"/>
  <c r="I33" i="9"/>
  <c r="M33" i="9" s="1"/>
  <c r="O33" i="9" s="1"/>
  <c r="P32" i="9"/>
  <c r="L32" i="9"/>
  <c r="J32" i="9"/>
  <c r="I32" i="9"/>
  <c r="K28" i="9"/>
  <c r="H28" i="9"/>
  <c r="P28" i="9" s="1"/>
  <c r="G28" i="9"/>
  <c r="F28" i="9"/>
  <c r="P27" i="9"/>
  <c r="L27" i="9"/>
  <c r="J27" i="9"/>
  <c r="I27" i="9"/>
  <c r="M27" i="9" s="1"/>
  <c r="O27" i="9" s="1"/>
  <c r="P26" i="9"/>
  <c r="L26" i="9"/>
  <c r="J26" i="9"/>
  <c r="I26" i="9"/>
  <c r="M26" i="9" s="1"/>
  <c r="O26" i="9" s="1"/>
  <c r="F22" i="9"/>
  <c r="K21" i="9"/>
  <c r="H21" i="9"/>
  <c r="P21" i="9" s="1"/>
  <c r="G21" i="9"/>
  <c r="F21" i="9"/>
  <c r="P20" i="9"/>
  <c r="L20" i="9"/>
  <c r="J20" i="9"/>
  <c r="I20" i="9"/>
  <c r="M20" i="9" s="1"/>
  <c r="O20" i="9" s="1"/>
  <c r="P19" i="9"/>
  <c r="L19" i="9"/>
  <c r="J19" i="9"/>
  <c r="I19" i="9"/>
  <c r="M19" i="9" s="1"/>
  <c r="O19" i="9" s="1"/>
  <c r="P18" i="9"/>
  <c r="L18" i="9"/>
  <c r="J18" i="9"/>
  <c r="I18" i="9"/>
  <c r="M18" i="9" s="1"/>
  <c r="O18" i="9" s="1"/>
  <c r="P17" i="9"/>
  <c r="L17" i="9"/>
  <c r="J17" i="9"/>
  <c r="I17" i="9"/>
  <c r="M17" i="9" s="1"/>
  <c r="O17" i="9" s="1"/>
  <c r="P16" i="9"/>
  <c r="L16" i="9"/>
  <c r="J16" i="9"/>
  <c r="I16" i="9"/>
  <c r="K15" i="9"/>
  <c r="K22" i="9" s="1"/>
  <c r="H15" i="9"/>
  <c r="P15" i="9" s="1"/>
  <c r="F15" i="9"/>
  <c r="P14" i="9"/>
  <c r="L14" i="9"/>
  <c r="J14" i="9"/>
  <c r="I14" i="9"/>
  <c r="M14" i="9" s="1"/>
  <c r="O14" i="9" s="1"/>
  <c r="P13" i="9"/>
  <c r="L13" i="9"/>
  <c r="J13" i="9"/>
  <c r="I13" i="9"/>
  <c r="M13" i="9" s="1"/>
  <c r="O13" i="9" s="1"/>
  <c r="P12" i="9"/>
  <c r="L12" i="9"/>
  <c r="J12" i="9"/>
  <c r="I12" i="9"/>
  <c r="M12" i="9" s="1"/>
  <c r="O12" i="9" s="1"/>
  <c r="P11" i="9"/>
  <c r="L11" i="9"/>
  <c r="J11" i="9"/>
  <c r="I11" i="9"/>
  <c r="M11" i="9" s="1"/>
  <c r="O11" i="9" s="1"/>
  <c r="P10" i="9"/>
  <c r="L10" i="9"/>
  <c r="J10" i="9"/>
  <c r="I10" i="9"/>
  <c r="M10" i="9" s="1"/>
  <c r="O10" i="9" s="1"/>
  <c r="P9" i="9"/>
  <c r="L9" i="9"/>
  <c r="J9" i="9"/>
  <c r="I9" i="9"/>
  <c r="M9" i="9" s="1"/>
  <c r="O9" i="9" s="1"/>
  <c r="P8" i="9"/>
  <c r="L8" i="9"/>
  <c r="J8" i="9"/>
  <c r="I8" i="9"/>
  <c r="M8" i="9" s="1"/>
  <c r="O8" i="9" s="1"/>
  <c r="K7" i="9"/>
  <c r="H7" i="9"/>
  <c r="P7" i="9" s="1"/>
  <c r="G7" i="9"/>
  <c r="G15" i="9" s="1"/>
  <c r="G22" i="9" s="1"/>
  <c r="F7" i="9"/>
  <c r="P6" i="9"/>
  <c r="L6" i="9"/>
  <c r="J6" i="9"/>
  <c r="I6" i="9"/>
  <c r="M6" i="9" s="1"/>
  <c r="O6" i="9" s="1"/>
  <c r="P5" i="9"/>
  <c r="L5" i="9"/>
  <c r="I5" i="9"/>
  <c r="M5" i="9" s="1"/>
  <c r="O5" i="9" s="1"/>
  <c r="J28" i="9" l="1"/>
  <c r="I28" i="9"/>
  <c r="I21" i="9"/>
  <c r="M21" i="9" s="1"/>
  <c r="O21" i="9" s="1"/>
  <c r="J21" i="9"/>
  <c r="L21" i="9"/>
  <c r="I34" i="9"/>
  <c r="M34" i="9" s="1"/>
  <c r="O34" i="9" s="1"/>
  <c r="P40" i="9"/>
  <c r="I40" i="9"/>
  <c r="J40" i="9"/>
  <c r="M40" i="9"/>
  <c r="O40" i="9" s="1"/>
  <c r="L28" i="9"/>
  <c r="M28" i="9"/>
  <c r="O28" i="9" s="1"/>
  <c r="L7" i="9"/>
  <c r="L15" i="9" s="1"/>
  <c r="Q6" i="10"/>
  <c r="D61" i="10"/>
  <c r="G59" i="10"/>
  <c r="G61" i="10" s="1"/>
  <c r="N23" i="10"/>
  <c r="N22" i="10"/>
  <c r="N24" i="10"/>
  <c r="O21" i="10"/>
  <c r="P22" i="10"/>
  <c r="P24" i="10"/>
  <c r="P23" i="10"/>
  <c r="M38" i="9"/>
  <c r="O38" i="9" s="1"/>
  <c r="J7" i="9"/>
  <c r="J15" i="9" s="1"/>
  <c r="I7" i="9"/>
  <c r="M7" i="9" s="1"/>
  <c r="O7" i="9" s="1"/>
  <c r="M16" i="9"/>
  <c r="O16" i="9" s="1"/>
  <c r="M32" i="9"/>
  <c r="O32" i="9" s="1"/>
  <c r="J59" i="10"/>
  <c r="J61" i="10" s="1"/>
  <c r="H22" i="9"/>
  <c r="P22" i="9" s="1"/>
  <c r="P5" i="7"/>
  <c r="J22" i="9" l="1"/>
  <c r="L22" i="9"/>
  <c r="I15" i="9"/>
  <c r="M15" i="9" s="1"/>
  <c r="O15" i="9" s="1"/>
  <c r="O24" i="10"/>
  <c r="O22" i="10"/>
  <c r="O23" i="10"/>
  <c r="P18" i="8"/>
  <c r="P17" i="8"/>
  <c r="L5" i="7"/>
  <c r="L6" i="7"/>
  <c r="K7" i="7"/>
  <c r="L8" i="7"/>
  <c r="L9" i="7"/>
  <c r="L10" i="7"/>
  <c r="L11" i="7"/>
  <c r="P20" i="6"/>
  <c r="P23" i="6" s="1"/>
  <c r="O20" i="6"/>
  <c r="O21" i="6" s="1"/>
  <c r="N20" i="6"/>
  <c r="N22" i="6" s="1"/>
  <c r="P18" i="6"/>
  <c r="O18" i="6"/>
  <c r="N18" i="6"/>
  <c r="P17" i="6"/>
  <c r="O17" i="6"/>
  <c r="N17" i="6"/>
  <c r="I22" i="9" l="1"/>
  <c r="M22" i="9" s="1"/>
  <c r="O22" i="9" s="1"/>
  <c r="N21" i="6"/>
  <c r="P21" i="6"/>
  <c r="O22" i="6"/>
  <c r="P22" i="6"/>
  <c r="N23" i="6"/>
  <c r="O23" i="6"/>
  <c r="C58" i="8"/>
  <c r="C57" i="8"/>
  <c r="O23" i="8"/>
  <c r="O22" i="8"/>
  <c r="O21" i="8"/>
  <c r="P21" i="8"/>
  <c r="P22" i="8"/>
  <c r="P23" i="8"/>
  <c r="N23" i="8"/>
  <c r="N22" i="8"/>
  <c r="N21" i="8"/>
  <c r="P20" i="8"/>
  <c r="O20" i="8"/>
  <c r="N20" i="8"/>
  <c r="O17" i="8"/>
  <c r="N17" i="8"/>
  <c r="F21" i="8" l="1"/>
  <c r="I58" i="8"/>
  <c r="D58" i="8"/>
  <c r="G57" i="8"/>
  <c r="G59" i="8" s="1"/>
  <c r="D57" i="8"/>
  <c r="C59" i="8"/>
  <c r="Q54" i="8"/>
  <c r="P54" i="8"/>
  <c r="M54" i="8"/>
  <c r="L54" i="8"/>
  <c r="J54" i="8"/>
  <c r="I54" i="8"/>
  <c r="G54" i="8"/>
  <c r="G58" i="8" s="1"/>
  <c r="F54" i="8"/>
  <c r="J57" i="8" s="1"/>
  <c r="D54" i="8"/>
  <c r="C54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3" i="8"/>
  <c r="A32" i="8"/>
  <c r="A31" i="8"/>
  <c r="O30" i="8"/>
  <c r="O54" i="8" s="1"/>
  <c r="N30" i="8"/>
  <c r="N54" i="8" s="1"/>
  <c r="A30" i="8"/>
  <c r="G24" i="8"/>
  <c r="F23" i="8"/>
  <c r="F22" i="8"/>
  <c r="D20" i="8"/>
  <c r="D24" i="8" s="1"/>
  <c r="C20" i="8"/>
  <c r="C24" i="8" s="1"/>
  <c r="P9" i="8"/>
  <c r="M9" i="8"/>
  <c r="J9" i="8"/>
  <c r="P5" i="8"/>
  <c r="Q5" i="8" s="1"/>
  <c r="O5" i="8"/>
  <c r="M5" i="8"/>
  <c r="L5" i="8"/>
  <c r="J5" i="8"/>
  <c r="I5" i="8"/>
  <c r="Q4" i="8"/>
  <c r="Q3" i="8"/>
  <c r="K40" i="7"/>
  <c r="H40" i="7"/>
  <c r="G40" i="7"/>
  <c r="F40" i="7"/>
  <c r="P39" i="7"/>
  <c r="L39" i="7"/>
  <c r="J39" i="7"/>
  <c r="I39" i="7"/>
  <c r="M39" i="7" s="1"/>
  <c r="O39" i="7" s="1"/>
  <c r="P38" i="7"/>
  <c r="L38" i="7"/>
  <c r="L40" i="7" s="1"/>
  <c r="J38" i="7"/>
  <c r="J40" i="7" s="1"/>
  <c r="I38" i="7"/>
  <c r="I40" i="7" s="1"/>
  <c r="K34" i="7"/>
  <c r="H34" i="7"/>
  <c r="G34" i="7"/>
  <c r="F34" i="7"/>
  <c r="P33" i="7"/>
  <c r="L33" i="7"/>
  <c r="J33" i="7"/>
  <c r="I33" i="7"/>
  <c r="P32" i="7"/>
  <c r="L32" i="7"/>
  <c r="L34" i="7" s="1"/>
  <c r="J32" i="7"/>
  <c r="J34" i="7" s="1"/>
  <c r="I32" i="7"/>
  <c r="M32" i="7" s="1"/>
  <c r="O32" i="7" s="1"/>
  <c r="K28" i="7"/>
  <c r="H28" i="7"/>
  <c r="P28" i="7" s="1"/>
  <c r="G28" i="7"/>
  <c r="F28" i="7"/>
  <c r="P27" i="7"/>
  <c r="L27" i="7"/>
  <c r="J27" i="7"/>
  <c r="I27" i="7"/>
  <c r="M27" i="7" s="1"/>
  <c r="O27" i="7" s="1"/>
  <c r="P26" i="7"/>
  <c r="L26" i="7"/>
  <c r="J26" i="7"/>
  <c r="I26" i="7"/>
  <c r="M26" i="7" s="1"/>
  <c r="O26" i="7" s="1"/>
  <c r="K21" i="7"/>
  <c r="H21" i="7"/>
  <c r="P21" i="7" s="1"/>
  <c r="G21" i="7"/>
  <c r="F21" i="7"/>
  <c r="P20" i="7"/>
  <c r="L20" i="7"/>
  <c r="J20" i="7"/>
  <c r="I20" i="7"/>
  <c r="M20" i="7" s="1"/>
  <c r="O20" i="7" s="1"/>
  <c r="P19" i="7"/>
  <c r="L19" i="7"/>
  <c r="J19" i="7"/>
  <c r="I19" i="7"/>
  <c r="M19" i="7" s="1"/>
  <c r="O19" i="7" s="1"/>
  <c r="P18" i="7"/>
  <c r="L18" i="7"/>
  <c r="J18" i="7"/>
  <c r="I18" i="7"/>
  <c r="M18" i="7" s="1"/>
  <c r="O18" i="7" s="1"/>
  <c r="P17" i="7"/>
  <c r="L17" i="7"/>
  <c r="J17" i="7"/>
  <c r="I17" i="7"/>
  <c r="M17" i="7" s="1"/>
  <c r="O17" i="7" s="1"/>
  <c r="P16" i="7"/>
  <c r="L16" i="7"/>
  <c r="J16" i="7"/>
  <c r="I16" i="7"/>
  <c r="M16" i="7" s="1"/>
  <c r="O16" i="7" s="1"/>
  <c r="P14" i="7"/>
  <c r="L14" i="7"/>
  <c r="J14" i="7"/>
  <c r="I14" i="7"/>
  <c r="M14" i="7" s="1"/>
  <c r="O14" i="7" s="1"/>
  <c r="P13" i="7"/>
  <c r="L13" i="7"/>
  <c r="J13" i="7"/>
  <c r="I13" i="7"/>
  <c r="M13" i="7" s="1"/>
  <c r="O13" i="7" s="1"/>
  <c r="P12" i="7"/>
  <c r="M12" i="7"/>
  <c r="O12" i="7" s="1"/>
  <c r="L12" i="7"/>
  <c r="J12" i="7"/>
  <c r="I12" i="7"/>
  <c r="P11" i="7"/>
  <c r="J11" i="7"/>
  <c r="I11" i="7"/>
  <c r="P10" i="7"/>
  <c r="J10" i="7"/>
  <c r="I10" i="7"/>
  <c r="P9" i="7"/>
  <c r="J9" i="7"/>
  <c r="I9" i="7"/>
  <c r="P8" i="7"/>
  <c r="J8" i="7"/>
  <c r="I8" i="7"/>
  <c r="K15" i="7"/>
  <c r="H7" i="7"/>
  <c r="G7" i="7"/>
  <c r="F7" i="7"/>
  <c r="F15" i="7" s="1"/>
  <c r="F22" i="7" s="1"/>
  <c r="P6" i="7"/>
  <c r="J6" i="7"/>
  <c r="I6" i="7"/>
  <c r="J5" i="7"/>
  <c r="I5" i="7"/>
  <c r="M5" i="7" s="1"/>
  <c r="O5" i="7" s="1"/>
  <c r="P34" i="7" l="1"/>
  <c r="P40" i="7"/>
  <c r="I28" i="7"/>
  <c r="K22" i="7"/>
  <c r="J21" i="7"/>
  <c r="M40" i="7"/>
  <c r="O40" i="7" s="1"/>
  <c r="I34" i="7"/>
  <c r="M34" i="7" s="1"/>
  <c r="O34" i="7" s="1"/>
  <c r="L28" i="7"/>
  <c r="M33" i="7"/>
  <c r="O33" i="7" s="1"/>
  <c r="J28" i="7"/>
  <c r="I21" i="7"/>
  <c r="M21" i="7" s="1"/>
  <c r="O21" i="7" s="1"/>
  <c r="L21" i="7"/>
  <c r="H15" i="7"/>
  <c r="P15" i="7" s="1"/>
  <c r="L7" i="7"/>
  <c r="I7" i="7"/>
  <c r="P7" i="7"/>
  <c r="M10" i="7"/>
  <c r="O10" i="7" s="1"/>
  <c r="M11" i="7"/>
  <c r="O11" i="7" s="1"/>
  <c r="M8" i="7"/>
  <c r="O8" i="7" s="1"/>
  <c r="M7" i="7"/>
  <c r="O7" i="7" s="1"/>
  <c r="M6" i="7"/>
  <c r="O6" i="7" s="1"/>
  <c r="M9" i="7"/>
  <c r="O9" i="7" s="1"/>
  <c r="I15" i="7"/>
  <c r="I22" i="7" s="1"/>
  <c r="O18" i="8"/>
  <c r="N18" i="8"/>
  <c r="D59" i="8"/>
  <c r="A54" i="8"/>
  <c r="F24" i="8"/>
  <c r="J58" i="8"/>
  <c r="J59" i="8" s="1"/>
  <c r="L15" i="7"/>
  <c r="M38" i="7"/>
  <c r="O38" i="7" s="1"/>
  <c r="J7" i="7"/>
  <c r="J15" i="7" s="1"/>
  <c r="J22" i="7" s="1"/>
  <c r="G15" i="7"/>
  <c r="G22" i="7" s="1"/>
  <c r="F21" i="6"/>
  <c r="J59" i="6"/>
  <c r="G59" i="6"/>
  <c r="C58" i="6"/>
  <c r="C57" i="6"/>
  <c r="D59" i="6"/>
  <c r="C59" i="6"/>
  <c r="D58" i="6"/>
  <c r="D57" i="6"/>
  <c r="L22" i="7" l="1"/>
  <c r="M28" i="7"/>
  <c r="O28" i="7" s="1"/>
  <c r="H22" i="7"/>
  <c r="P22" i="7" s="1"/>
  <c r="M22" i="7"/>
  <c r="O22" i="7" s="1"/>
  <c r="M15" i="7"/>
  <c r="O15" i="7" s="1"/>
  <c r="J19" i="5"/>
  <c r="P5" i="5"/>
  <c r="O38" i="5"/>
  <c r="N30" i="6" l="1"/>
  <c r="N54" i="6" s="1"/>
  <c r="I58" i="6"/>
  <c r="Q54" i="6"/>
  <c r="P54" i="6"/>
  <c r="O54" i="6"/>
  <c r="M54" i="6"/>
  <c r="L54" i="6"/>
  <c r="J54" i="6"/>
  <c r="I54" i="6"/>
  <c r="G54" i="6"/>
  <c r="G58" i="6" s="1"/>
  <c r="F54" i="6"/>
  <c r="J58" i="6" s="1"/>
  <c r="D54" i="6"/>
  <c r="C54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3" i="6"/>
  <c r="A32" i="6"/>
  <c r="A31" i="6"/>
  <c r="O30" i="6"/>
  <c r="A30" i="6"/>
  <c r="G24" i="6"/>
  <c r="D24" i="6"/>
  <c r="C24" i="6"/>
  <c r="F23" i="6"/>
  <c r="F22" i="6"/>
  <c r="D20" i="6"/>
  <c r="C20" i="6"/>
  <c r="P9" i="6"/>
  <c r="M9" i="6"/>
  <c r="J9" i="6"/>
  <c r="P5" i="6"/>
  <c r="O5" i="6"/>
  <c r="M5" i="6"/>
  <c r="L5" i="6"/>
  <c r="J5" i="6"/>
  <c r="I5" i="6"/>
  <c r="Q4" i="6"/>
  <c r="Q3" i="6"/>
  <c r="K40" i="5"/>
  <c r="H40" i="5"/>
  <c r="P40" i="5" s="1"/>
  <c r="G40" i="5"/>
  <c r="F40" i="5"/>
  <c r="P39" i="5"/>
  <c r="L39" i="5"/>
  <c r="J39" i="5"/>
  <c r="I39" i="5"/>
  <c r="M39" i="5" s="1"/>
  <c r="O39" i="5" s="1"/>
  <c r="P38" i="5"/>
  <c r="L38" i="5"/>
  <c r="L40" i="5" s="1"/>
  <c r="J38" i="5"/>
  <c r="J40" i="5" s="1"/>
  <c r="I38" i="5"/>
  <c r="K34" i="5"/>
  <c r="H34" i="5"/>
  <c r="P34" i="5" s="1"/>
  <c r="G34" i="5"/>
  <c r="F34" i="5"/>
  <c r="P33" i="5"/>
  <c r="L33" i="5"/>
  <c r="J33" i="5"/>
  <c r="I33" i="5"/>
  <c r="M33" i="5" s="1"/>
  <c r="O33" i="5" s="1"/>
  <c r="P32" i="5"/>
  <c r="L32" i="5"/>
  <c r="J32" i="5"/>
  <c r="I32" i="5"/>
  <c r="K28" i="5"/>
  <c r="H28" i="5"/>
  <c r="P28" i="5" s="1"/>
  <c r="G28" i="5"/>
  <c r="F28" i="5"/>
  <c r="P27" i="5"/>
  <c r="L27" i="5"/>
  <c r="J27" i="5"/>
  <c r="I27" i="5"/>
  <c r="M27" i="5" s="1"/>
  <c r="O27" i="5" s="1"/>
  <c r="P26" i="5"/>
  <c r="L26" i="5"/>
  <c r="J26" i="5"/>
  <c r="I26" i="5"/>
  <c r="M26" i="5" s="1"/>
  <c r="O26" i="5" s="1"/>
  <c r="K21" i="5"/>
  <c r="H21" i="5"/>
  <c r="P21" i="5" s="1"/>
  <c r="G21" i="5"/>
  <c r="F21" i="5"/>
  <c r="P20" i="5"/>
  <c r="L20" i="5"/>
  <c r="J20" i="5"/>
  <c r="I20" i="5"/>
  <c r="M20" i="5" s="1"/>
  <c r="O20" i="5" s="1"/>
  <c r="P19" i="5"/>
  <c r="L19" i="5"/>
  <c r="I19" i="5"/>
  <c r="M19" i="5" s="1"/>
  <c r="O19" i="5" s="1"/>
  <c r="P18" i="5"/>
  <c r="L18" i="5"/>
  <c r="J18" i="5"/>
  <c r="I18" i="5"/>
  <c r="M18" i="5" s="1"/>
  <c r="O18" i="5" s="1"/>
  <c r="P17" i="5"/>
  <c r="M17" i="5"/>
  <c r="O17" i="5" s="1"/>
  <c r="L17" i="5"/>
  <c r="J17" i="5"/>
  <c r="I17" i="5"/>
  <c r="P16" i="5"/>
  <c r="L16" i="5"/>
  <c r="J16" i="5"/>
  <c r="I16" i="5"/>
  <c r="M16" i="5" s="1"/>
  <c r="O16" i="5" s="1"/>
  <c r="K15" i="5"/>
  <c r="K22" i="5" s="1"/>
  <c r="P14" i="5"/>
  <c r="M14" i="5"/>
  <c r="O14" i="5" s="1"/>
  <c r="L14" i="5"/>
  <c r="J14" i="5"/>
  <c r="I14" i="5"/>
  <c r="P13" i="5"/>
  <c r="L13" i="5"/>
  <c r="J13" i="5"/>
  <c r="I13" i="5"/>
  <c r="M13" i="5" s="1"/>
  <c r="O13" i="5" s="1"/>
  <c r="P12" i="5"/>
  <c r="M12" i="5"/>
  <c r="O12" i="5" s="1"/>
  <c r="L12" i="5"/>
  <c r="J12" i="5"/>
  <c r="I12" i="5"/>
  <c r="P11" i="5"/>
  <c r="L11" i="5"/>
  <c r="J11" i="5"/>
  <c r="I11" i="5"/>
  <c r="M11" i="5" s="1"/>
  <c r="O11" i="5" s="1"/>
  <c r="P10" i="5"/>
  <c r="M10" i="5"/>
  <c r="O10" i="5" s="1"/>
  <c r="L10" i="5"/>
  <c r="J10" i="5"/>
  <c r="I10" i="5"/>
  <c r="P9" i="5"/>
  <c r="L9" i="5"/>
  <c r="J9" i="5"/>
  <c r="I9" i="5"/>
  <c r="M9" i="5" s="1"/>
  <c r="O9" i="5" s="1"/>
  <c r="P8" i="5"/>
  <c r="L8" i="5"/>
  <c r="J8" i="5"/>
  <c r="I8" i="5"/>
  <c r="M8" i="5" s="1"/>
  <c r="O8" i="5" s="1"/>
  <c r="K7" i="5"/>
  <c r="H7" i="5"/>
  <c r="H15" i="5" s="1"/>
  <c r="G7" i="5"/>
  <c r="F7" i="5"/>
  <c r="F15" i="5" s="1"/>
  <c r="F22" i="5" s="1"/>
  <c r="P6" i="5"/>
  <c r="L6" i="5"/>
  <c r="J6" i="5"/>
  <c r="I6" i="5"/>
  <c r="M6" i="5" s="1"/>
  <c r="O6" i="5" s="1"/>
  <c r="M5" i="5"/>
  <c r="O5" i="5" s="1"/>
  <c r="L5" i="5"/>
  <c r="J5" i="5"/>
  <c r="I5" i="5"/>
  <c r="I40" i="5" l="1"/>
  <c r="I34" i="5"/>
  <c r="J34" i="5"/>
  <c r="J28" i="5"/>
  <c r="L28" i="5"/>
  <c r="M40" i="5"/>
  <c r="O40" i="5" s="1"/>
  <c r="L34" i="5"/>
  <c r="M34" i="5"/>
  <c r="O34" i="5" s="1"/>
  <c r="I28" i="5"/>
  <c r="M28" i="5" s="1"/>
  <c r="O28" i="5" s="1"/>
  <c r="L7" i="5"/>
  <c r="I7" i="5"/>
  <c r="M7" i="5" s="1"/>
  <c r="O7" i="5" s="1"/>
  <c r="P7" i="5"/>
  <c r="I21" i="5"/>
  <c r="M21" i="5" s="1"/>
  <c r="O21" i="5" s="1"/>
  <c r="L21" i="5"/>
  <c r="J21" i="5"/>
  <c r="L15" i="5"/>
  <c r="L22" i="5" s="1"/>
  <c r="I15" i="5"/>
  <c r="I22" i="5" s="1"/>
  <c r="Q5" i="6"/>
  <c r="A54" i="6"/>
  <c r="G57" i="6"/>
  <c r="F24" i="6"/>
  <c r="J57" i="6"/>
  <c r="H22" i="5"/>
  <c r="P22" i="5" s="1"/>
  <c r="P15" i="5"/>
  <c r="M38" i="5"/>
  <c r="J7" i="5"/>
  <c r="J15" i="5" s="1"/>
  <c r="G15" i="5"/>
  <c r="G22" i="5" s="1"/>
  <c r="M32" i="5"/>
  <c r="O32" i="5" s="1"/>
  <c r="P5" i="3"/>
  <c r="M26" i="3"/>
  <c r="J22" i="5" l="1"/>
  <c r="M15" i="5"/>
  <c r="O15" i="5" s="1"/>
  <c r="M22" i="5"/>
  <c r="O22" i="5" s="1"/>
  <c r="J57" i="4"/>
  <c r="L17" i="4"/>
  <c r="Q54" i="4"/>
  <c r="P54" i="4"/>
  <c r="O54" i="4"/>
  <c r="N54" i="4"/>
  <c r="M54" i="4"/>
  <c r="L54" i="4"/>
  <c r="J54" i="4"/>
  <c r="I54" i="4"/>
  <c r="G54" i="4"/>
  <c r="F54" i="4"/>
  <c r="A54" i="4"/>
  <c r="C54" i="4"/>
  <c r="D5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32" i="4"/>
  <c r="A30" i="4"/>
  <c r="A31" i="4"/>
  <c r="F23" i="4"/>
  <c r="F22" i="4"/>
  <c r="F21" i="4"/>
  <c r="L5" i="3" l="1"/>
  <c r="I58" i="4" l="1"/>
  <c r="G58" i="4"/>
  <c r="J58" i="4"/>
  <c r="D57" i="4"/>
  <c r="C57" i="4"/>
  <c r="A33" i="4"/>
  <c r="O30" i="4"/>
  <c r="N30" i="4"/>
  <c r="G24" i="4"/>
  <c r="N20" i="4" s="1"/>
  <c r="N23" i="4" s="1"/>
  <c r="D24" i="4"/>
  <c r="M20" i="4" s="1"/>
  <c r="M22" i="4" s="1"/>
  <c r="C24" i="4"/>
  <c r="L20" i="4" s="1"/>
  <c r="L22" i="4" s="1"/>
  <c r="D20" i="4"/>
  <c r="C20" i="4"/>
  <c r="N18" i="4"/>
  <c r="M18" i="4"/>
  <c r="L18" i="4"/>
  <c r="N17" i="4"/>
  <c r="M17" i="4"/>
  <c r="P9" i="4"/>
  <c r="M9" i="4"/>
  <c r="J9" i="4"/>
  <c r="P5" i="4"/>
  <c r="O5" i="4"/>
  <c r="M5" i="4"/>
  <c r="L5" i="4"/>
  <c r="J5" i="4"/>
  <c r="I5" i="4"/>
  <c r="Q4" i="4"/>
  <c r="Q3" i="4"/>
  <c r="K40" i="3"/>
  <c r="H40" i="3"/>
  <c r="P40" i="3" s="1"/>
  <c r="G40" i="3"/>
  <c r="F40" i="3"/>
  <c r="P39" i="3"/>
  <c r="L39" i="3"/>
  <c r="J39" i="3"/>
  <c r="I39" i="3"/>
  <c r="M39" i="3" s="1"/>
  <c r="O39" i="3" s="1"/>
  <c r="P38" i="3"/>
  <c r="L38" i="3"/>
  <c r="J38" i="3"/>
  <c r="J40" i="3" s="1"/>
  <c r="I38" i="3"/>
  <c r="M38" i="3" s="1"/>
  <c r="O38" i="3" s="1"/>
  <c r="K34" i="3"/>
  <c r="H34" i="3"/>
  <c r="P34" i="3" s="1"/>
  <c r="G34" i="3"/>
  <c r="F34" i="3"/>
  <c r="P33" i="3"/>
  <c r="M33" i="3"/>
  <c r="O33" i="3" s="1"/>
  <c r="L33" i="3"/>
  <c r="J33" i="3"/>
  <c r="I33" i="3"/>
  <c r="P32" i="3"/>
  <c r="L32" i="3"/>
  <c r="L34" i="3" s="1"/>
  <c r="J32" i="3"/>
  <c r="J34" i="3" s="1"/>
  <c r="I32" i="3"/>
  <c r="I34" i="3" s="1"/>
  <c r="K28" i="3"/>
  <c r="H28" i="3"/>
  <c r="P28" i="3" s="1"/>
  <c r="G28" i="3"/>
  <c r="F28" i="3"/>
  <c r="P27" i="3"/>
  <c r="L27" i="3"/>
  <c r="J27" i="3"/>
  <c r="I27" i="3"/>
  <c r="M27" i="3" s="1"/>
  <c r="O27" i="3" s="1"/>
  <c r="P26" i="3"/>
  <c r="L26" i="3"/>
  <c r="L28" i="3" s="1"/>
  <c r="J26" i="3"/>
  <c r="I26" i="3"/>
  <c r="I28" i="3" s="1"/>
  <c r="K21" i="3"/>
  <c r="H21" i="3"/>
  <c r="P21" i="3" s="1"/>
  <c r="G21" i="3"/>
  <c r="F21" i="3"/>
  <c r="P20" i="3"/>
  <c r="L20" i="3"/>
  <c r="J20" i="3"/>
  <c r="I20" i="3"/>
  <c r="M20" i="3" s="1"/>
  <c r="O20" i="3" s="1"/>
  <c r="P19" i="3"/>
  <c r="O19" i="3"/>
  <c r="M19" i="3"/>
  <c r="L19" i="3"/>
  <c r="J19" i="3"/>
  <c r="I19" i="3"/>
  <c r="P18" i="3"/>
  <c r="L18" i="3"/>
  <c r="J18" i="3"/>
  <c r="I18" i="3"/>
  <c r="M18" i="3" s="1"/>
  <c r="O18" i="3" s="1"/>
  <c r="P17" i="3"/>
  <c r="O17" i="3"/>
  <c r="M17" i="3"/>
  <c r="L17" i="3"/>
  <c r="J17" i="3"/>
  <c r="I17" i="3"/>
  <c r="P16" i="3"/>
  <c r="L16" i="3"/>
  <c r="L21" i="3" s="1"/>
  <c r="J16" i="3"/>
  <c r="I16" i="3"/>
  <c r="M16" i="3" s="1"/>
  <c r="O16" i="3" s="1"/>
  <c r="P14" i="3"/>
  <c r="O14" i="3"/>
  <c r="M14" i="3"/>
  <c r="L14" i="3"/>
  <c r="J14" i="3"/>
  <c r="I14" i="3"/>
  <c r="P13" i="3"/>
  <c r="L13" i="3"/>
  <c r="J13" i="3"/>
  <c r="I13" i="3"/>
  <c r="M13" i="3" s="1"/>
  <c r="O13" i="3" s="1"/>
  <c r="P12" i="3"/>
  <c r="L12" i="3"/>
  <c r="J12" i="3"/>
  <c r="I12" i="3"/>
  <c r="M12" i="3" s="1"/>
  <c r="O12" i="3" s="1"/>
  <c r="P11" i="3"/>
  <c r="L11" i="3"/>
  <c r="J11" i="3"/>
  <c r="I11" i="3"/>
  <c r="M11" i="3" s="1"/>
  <c r="O11" i="3" s="1"/>
  <c r="P10" i="3"/>
  <c r="O10" i="3"/>
  <c r="M10" i="3"/>
  <c r="L10" i="3"/>
  <c r="J10" i="3"/>
  <c r="I10" i="3"/>
  <c r="P9" i="3"/>
  <c r="L9" i="3"/>
  <c r="J9" i="3"/>
  <c r="I9" i="3"/>
  <c r="M9" i="3" s="1"/>
  <c r="O9" i="3" s="1"/>
  <c r="P8" i="3"/>
  <c r="L8" i="3"/>
  <c r="J8" i="3"/>
  <c r="I8" i="3"/>
  <c r="M8" i="3" s="1"/>
  <c r="O8" i="3" s="1"/>
  <c r="K7" i="3"/>
  <c r="K15" i="3" s="1"/>
  <c r="K22" i="3" s="1"/>
  <c r="H7" i="3"/>
  <c r="P7" i="3" s="1"/>
  <c r="G7" i="3"/>
  <c r="F7" i="3"/>
  <c r="F15" i="3" s="1"/>
  <c r="F22" i="3" s="1"/>
  <c r="P6" i="3"/>
  <c r="L6" i="3"/>
  <c r="J6" i="3"/>
  <c r="I6" i="3"/>
  <c r="M6" i="3" s="1"/>
  <c r="O6" i="3" s="1"/>
  <c r="J5" i="3"/>
  <c r="I5" i="3"/>
  <c r="I40" i="3" l="1"/>
  <c r="M40" i="3" s="1"/>
  <c r="O40" i="3" s="1"/>
  <c r="M32" i="3"/>
  <c r="O32" i="3" s="1"/>
  <c r="M28" i="3"/>
  <c r="O28" i="3" s="1"/>
  <c r="M34" i="3"/>
  <c r="O34" i="3" s="1"/>
  <c r="J28" i="3"/>
  <c r="J21" i="3"/>
  <c r="L7" i="3"/>
  <c r="L15" i="3"/>
  <c r="L40" i="3"/>
  <c r="L22" i="3"/>
  <c r="Q5" i="4"/>
  <c r="F24" i="4"/>
  <c r="L21" i="4"/>
  <c r="G57" i="4"/>
  <c r="M23" i="4"/>
  <c r="L23" i="4"/>
  <c r="N21" i="4"/>
  <c r="N22" i="4"/>
  <c r="M21" i="4"/>
  <c r="I21" i="3"/>
  <c r="M21" i="3" s="1"/>
  <c r="O21" i="3" s="1"/>
  <c r="I7" i="3"/>
  <c r="M7" i="3" s="1"/>
  <c r="O7" i="3" s="1"/>
  <c r="G15" i="3"/>
  <c r="G22" i="3" s="1"/>
  <c r="M5" i="3"/>
  <c r="O5" i="3" s="1"/>
  <c r="J7" i="3"/>
  <c r="J15" i="3" s="1"/>
  <c r="H15" i="3"/>
  <c r="O26" i="3"/>
  <c r="J22" i="3" l="1"/>
  <c r="H22" i="3"/>
  <c r="P22" i="3" s="1"/>
  <c r="P15" i="3"/>
  <c r="I15" i="3"/>
  <c r="I22" i="3" l="1"/>
  <c r="M22" i="3" s="1"/>
  <c r="O22" i="3" s="1"/>
  <c r="M15" i="3"/>
  <c r="O15" i="3" s="1"/>
</calcChain>
</file>

<file path=xl/comments1.xml><?xml version="1.0" encoding="utf-8"?>
<comments xmlns="http://schemas.openxmlformats.org/spreadsheetml/2006/main">
  <authors>
    <author>澤田　康文</author>
  </authors>
  <commentList>
    <comment ref="P3" authorId="0" shapeId="0">
      <text>
        <r>
          <rPr>
            <b/>
            <sz val="16"/>
            <color indexed="81"/>
            <rFont val="BIZ UDゴシック"/>
            <family val="3"/>
            <charset val="128"/>
          </rPr>
          <t>前年度決算書の数値を記入</t>
        </r>
      </text>
    </comment>
  </commentList>
</comments>
</file>

<file path=xl/comments10.xml><?xml version="1.0" encoding="utf-8"?>
<comments xmlns="http://schemas.openxmlformats.org/spreadsheetml/2006/main">
  <authors>
    <author>澤田　康文</author>
  </authors>
  <commentList>
    <comment ref="N3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189,100円+5,300円（特徴分）</t>
        </r>
      </text>
    </comment>
    <comment ref="O3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36,800円+5,300円（特徴分）</t>
        </r>
      </text>
    </comment>
  </commentList>
</comments>
</file>

<file path=xl/comments11.xml><?xml version="1.0" encoding="utf-8"?>
<comments xmlns="http://schemas.openxmlformats.org/spreadsheetml/2006/main">
  <authors>
    <author>澤田　康文</author>
  </authors>
  <commentList>
    <comment ref="Q4" authorId="0" shapeId="0">
      <text>
        <r>
          <rPr>
            <b/>
            <sz val="16"/>
            <color indexed="81"/>
            <rFont val="BIZ UDゴシック"/>
            <family val="3"/>
            <charset val="128"/>
          </rPr>
          <t>現年・滞繰：各決算書</t>
        </r>
      </text>
    </comment>
  </commentList>
</comments>
</file>

<file path=xl/comments12.xml><?xml version="1.0" encoding="utf-8"?>
<comments xmlns="http://schemas.openxmlformats.org/spreadsheetml/2006/main">
  <authors>
    <author>澤田　康文</author>
  </authors>
  <commentList>
    <comment ref="N3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189,100円+5,300円（特徴分）</t>
        </r>
      </text>
    </comment>
    <comment ref="O3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36,800円+5,300円（特徴分）</t>
        </r>
      </text>
    </comment>
  </commentList>
</comments>
</file>

<file path=xl/comments13.xml><?xml version="1.0" encoding="utf-8"?>
<comments xmlns="http://schemas.openxmlformats.org/spreadsheetml/2006/main">
  <authors>
    <author>澤田　康文</author>
  </authors>
  <commentList>
    <comment ref="Q4" authorId="0" shapeId="0">
      <text>
        <r>
          <rPr>
            <b/>
            <sz val="16"/>
            <color indexed="81"/>
            <rFont val="BIZ UDゴシック"/>
            <family val="3"/>
            <charset val="128"/>
          </rPr>
          <t>現年・滞繰：各決算書</t>
        </r>
      </text>
    </comment>
  </commentList>
</comments>
</file>

<file path=xl/comments14.xml><?xml version="1.0" encoding="utf-8"?>
<comments xmlns="http://schemas.openxmlformats.org/spreadsheetml/2006/main">
  <authors>
    <author>澤田　康文</author>
  </authors>
  <commentList>
    <comment ref="N3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189,100円+5,300円（特徴分）</t>
        </r>
      </text>
    </comment>
    <comment ref="O3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36,800円+5,300円（特徴分）</t>
        </r>
      </text>
    </comment>
  </commentList>
</comments>
</file>

<file path=xl/comments15.xml><?xml version="1.0" encoding="utf-8"?>
<comments xmlns="http://schemas.openxmlformats.org/spreadsheetml/2006/main">
  <authors>
    <author>澤田　康文</author>
  </authors>
  <commentList>
    <comment ref="Q4" authorId="0" shapeId="0">
      <text>
        <r>
          <rPr>
            <b/>
            <sz val="16"/>
            <color indexed="81"/>
            <rFont val="BIZ UDゴシック"/>
            <family val="3"/>
            <charset val="128"/>
          </rPr>
          <t>現年・滞繰：各決算書</t>
        </r>
      </text>
    </comment>
  </commentList>
</comments>
</file>

<file path=xl/comments16.xml><?xml version="1.0" encoding="utf-8"?>
<comments xmlns="http://schemas.openxmlformats.org/spreadsheetml/2006/main">
  <authors>
    <author>澤田　康文</author>
  </authors>
  <commentList>
    <comment ref="N3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189,100円+5,300円（特徴分）</t>
        </r>
      </text>
    </comment>
    <comment ref="O3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36,800円+5,300円（特徴分）</t>
        </r>
      </text>
    </comment>
  </commentList>
</comments>
</file>

<file path=xl/comments17.xml><?xml version="1.0" encoding="utf-8"?>
<comments xmlns="http://schemas.openxmlformats.org/spreadsheetml/2006/main">
  <authors>
    <author>澤田　康文</author>
  </authors>
  <commentList>
    <comment ref="Q4" authorId="0" shapeId="0">
      <text>
        <r>
          <rPr>
            <b/>
            <sz val="16"/>
            <color indexed="81"/>
            <rFont val="BIZ UDゴシック"/>
            <family val="3"/>
            <charset val="128"/>
          </rPr>
          <t>現年課税分：前年5月末
滞納繰越分：前年3月末</t>
        </r>
      </text>
    </comment>
  </commentList>
</comments>
</file>

<file path=xl/comments18.xml><?xml version="1.0" encoding="utf-8"?>
<comments xmlns="http://schemas.openxmlformats.org/spreadsheetml/2006/main">
  <authors>
    <author>澤田　康文</author>
  </authors>
  <commentList>
    <comment ref="N3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189,100円+5,300円（特徴分）</t>
        </r>
      </text>
    </comment>
    <comment ref="O3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36,800円+5,300円（特徴分）</t>
        </r>
      </text>
    </comment>
  </commentList>
</comments>
</file>

<file path=xl/comments19.xml><?xml version="1.0" encoding="utf-8"?>
<comments xmlns="http://schemas.openxmlformats.org/spreadsheetml/2006/main">
  <authors>
    <author>澤田　康文</author>
  </authors>
  <commentList>
    <comment ref="Q4" authorId="0" shapeId="0">
      <text>
        <r>
          <rPr>
            <b/>
            <sz val="16"/>
            <color indexed="81"/>
            <rFont val="BIZ UDゴシック"/>
            <family val="3"/>
            <charset val="128"/>
          </rPr>
          <t>現年課税分：前年5月末
滞納繰越分：前年3月末</t>
        </r>
      </text>
    </comment>
  </commentList>
</comments>
</file>

<file path=xl/comments2.xml><?xml version="1.0" encoding="utf-8"?>
<comments xmlns="http://schemas.openxmlformats.org/spreadsheetml/2006/main">
  <authors>
    <author>澤田　康文</author>
  </authors>
  <commentList>
    <comment ref="N30" authorId="0" shapeId="0">
      <text>
        <r>
          <rPr>
            <b/>
            <sz val="11"/>
            <color indexed="81"/>
            <rFont val="BIZ UDゴシック"/>
            <family val="3"/>
            <charset val="128"/>
          </rPr>
          <t>189,100円+5,300円（特徴分）</t>
        </r>
      </text>
    </comment>
    <comment ref="O30" authorId="0" shapeId="0">
      <text>
        <r>
          <rPr>
            <b/>
            <sz val="11"/>
            <color indexed="81"/>
            <rFont val="BIZ UDゴシック"/>
            <family val="3"/>
            <charset val="128"/>
          </rPr>
          <t>50,200円+5,300円（特徴分）</t>
        </r>
      </text>
    </comment>
  </commentList>
</comments>
</file>

<file path=xl/comments20.xml><?xml version="1.0" encoding="utf-8"?>
<comments xmlns="http://schemas.openxmlformats.org/spreadsheetml/2006/main">
  <authors>
    <author>澤田　康文</author>
  </authors>
  <commentList>
    <comment ref="N3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189,100円+5,300円（特徴分）</t>
        </r>
      </text>
    </comment>
    <comment ref="O3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36,800円+5,300円（特徴分）</t>
        </r>
      </text>
    </comment>
  </commentList>
</comments>
</file>

<file path=xl/comments21.xml><?xml version="1.0" encoding="utf-8"?>
<comments xmlns="http://schemas.openxmlformats.org/spreadsheetml/2006/main">
  <authors>
    <author>澤田　康文</author>
  </authors>
  <commentList>
    <comment ref="Q4" authorId="0" shapeId="0">
      <text>
        <r>
          <rPr>
            <b/>
            <sz val="16"/>
            <color indexed="81"/>
            <rFont val="BIZ UDゴシック"/>
            <family val="3"/>
            <charset val="128"/>
          </rPr>
          <t>現年課税分：前年5月末
滞納繰越分：前年3月末</t>
        </r>
      </text>
    </comment>
  </commentList>
</comments>
</file>

<file path=xl/comments22.xml><?xml version="1.0" encoding="utf-8"?>
<comments xmlns="http://schemas.openxmlformats.org/spreadsheetml/2006/main">
  <authors>
    <author>澤田　康文</author>
  </authors>
  <commentList>
    <comment ref="N3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189,100円+5,300円（特徴分）</t>
        </r>
      </text>
    </comment>
    <comment ref="O3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36,800円+5,300円（特徴分）</t>
        </r>
      </text>
    </comment>
  </commentList>
</comments>
</file>

<file path=xl/comments23.xml><?xml version="1.0" encoding="utf-8"?>
<comments xmlns="http://schemas.openxmlformats.org/spreadsheetml/2006/main">
  <authors>
    <author>澤田　康文</author>
  </authors>
  <commentList>
    <comment ref="P3" authorId="0" shapeId="0">
      <text>
        <r>
          <rPr>
            <b/>
            <sz val="16"/>
            <color indexed="81"/>
            <rFont val="BIZ UDゴシック"/>
            <family val="3"/>
            <charset val="128"/>
          </rPr>
          <t>前年度決算書の数値を記入</t>
        </r>
      </text>
    </comment>
    <comment ref="G6" authorId="0" shapeId="0">
      <text>
        <r>
          <rPr>
            <sz val="14"/>
            <color indexed="81"/>
            <rFont val="BIZ UDゴシック"/>
            <family val="3"/>
            <charset val="128"/>
          </rPr>
          <t>現時点で6・7月分調定未決定
（決定次第変更）</t>
        </r>
      </text>
    </comment>
  </commentList>
</comments>
</file>

<file path=xl/comments3.xml><?xml version="1.0" encoding="utf-8"?>
<comments xmlns="http://schemas.openxmlformats.org/spreadsheetml/2006/main">
  <authors>
    <author>澤田　康文</author>
  </authors>
  <commentList>
    <comment ref="P3" authorId="0" shapeId="0">
      <text>
        <r>
          <rPr>
            <b/>
            <sz val="16"/>
            <color indexed="81"/>
            <rFont val="BIZ UDゴシック"/>
            <family val="3"/>
            <charset val="128"/>
          </rPr>
          <t>前年度決算書の数値を記入</t>
        </r>
      </text>
    </comment>
  </commentList>
</comments>
</file>

<file path=xl/comments4.xml><?xml version="1.0" encoding="utf-8"?>
<comments xmlns="http://schemas.openxmlformats.org/spreadsheetml/2006/main">
  <authors>
    <author>澤田　康文</author>
  </authors>
  <commentList>
    <comment ref="N30" authorId="0" shapeId="0">
      <text>
        <r>
          <rPr>
            <b/>
            <sz val="11"/>
            <color indexed="81"/>
            <rFont val="BIZ UDゴシック"/>
            <family val="3"/>
            <charset val="128"/>
          </rPr>
          <t>189,100円+5,300円（特徴分）</t>
        </r>
      </text>
    </comment>
    <comment ref="O30" authorId="0" shapeId="0">
      <text>
        <r>
          <rPr>
            <b/>
            <sz val="11"/>
            <color indexed="81"/>
            <rFont val="BIZ UDゴシック"/>
            <family val="3"/>
            <charset val="128"/>
          </rPr>
          <t>50,200円+5,300円（特徴分）</t>
        </r>
      </text>
    </comment>
  </commentList>
</comments>
</file>

<file path=xl/comments5.xml><?xml version="1.0" encoding="utf-8"?>
<comments xmlns="http://schemas.openxmlformats.org/spreadsheetml/2006/main">
  <authors>
    <author>澤田　康文</author>
  </authors>
  <commentList>
    <comment ref="P3" authorId="0" shapeId="0">
      <text>
        <r>
          <rPr>
            <b/>
            <sz val="16"/>
            <color indexed="81"/>
            <rFont val="BIZ UDゴシック"/>
            <family val="3"/>
            <charset val="128"/>
          </rPr>
          <t>前年度決算書の数値を記入</t>
        </r>
      </text>
    </comment>
    <comment ref="K5" authorId="0" shapeId="0">
      <text>
        <r>
          <rPr>
            <b/>
            <sz val="16"/>
            <color indexed="81"/>
            <rFont val="BIZ UDゴシック"/>
            <family val="3"/>
            <charset val="128"/>
          </rPr>
          <t>うち特徴分約2,150万円</t>
        </r>
      </text>
    </comment>
  </commentList>
</comments>
</file>

<file path=xl/comments6.xml><?xml version="1.0" encoding="utf-8"?>
<comments xmlns="http://schemas.openxmlformats.org/spreadsheetml/2006/main">
  <authors>
    <author>澤田　康文</author>
  </authors>
  <commentList>
    <comment ref="N3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189,100円+5,300円（特徴分）</t>
        </r>
      </text>
    </comment>
    <comment ref="O3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50,200円+5,300円（特徴分）</t>
        </r>
      </text>
    </comment>
  </commentList>
</comments>
</file>

<file path=xl/comments7.xml><?xml version="1.0" encoding="utf-8"?>
<comments xmlns="http://schemas.openxmlformats.org/spreadsheetml/2006/main">
  <authors>
    <author>澤田　康文</author>
  </authors>
  <commentList>
    <comment ref="Q4" authorId="0" shapeId="0">
      <text>
        <r>
          <rPr>
            <b/>
            <sz val="16"/>
            <color indexed="81"/>
            <rFont val="BIZ UDゴシック"/>
            <family val="3"/>
            <charset val="128"/>
          </rPr>
          <t>現年・滞繰：各決算書</t>
        </r>
      </text>
    </comment>
  </commentList>
</comments>
</file>

<file path=xl/comments8.xml><?xml version="1.0" encoding="utf-8"?>
<comments xmlns="http://schemas.openxmlformats.org/spreadsheetml/2006/main">
  <authors>
    <author>澤田　康文</author>
  </authors>
  <commentList>
    <comment ref="N3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189,100円+5,300円（特徴分）</t>
        </r>
      </text>
    </comment>
    <comment ref="O3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50,200円+5,300円（特徴分）</t>
        </r>
      </text>
    </comment>
  </commentList>
</comments>
</file>

<file path=xl/comments9.xml><?xml version="1.0" encoding="utf-8"?>
<comments xmlns="http://schemas.openxmlformats.org/spreadsheetml/2006/main">
  <authors>
    <author>澤田　康文</author>
  </authors>
  <commentList>
    <comment ref="Q4" authorId="0" shapeId="0">
      <text>
        <r>
          <rPr>
            <b/>
            <sz val="16"/>
            <color indexed="81"/>
            <rFont val="BIZ UDゴシック"/>
            <family val="3"/>
            <charset val="128"/>
          </rPr>
          <t>現年・滞繰：各決算書</t>
        </r>
      </text>
    </comment>
  </commentList>
</comments>
</file>

<file path=xl/sharedStrings.xml><?xml version="1.0" encoding="utf-8"?>
<sst xmlns="http://schemas.openxmlformats.org/spreadsheetml/2006/main" count="2892" uniqueCount="204">
  <si>
    <t>税　　　　　　　目</t>
    <rPh sb="0" eb="1">
      <t>ゼイ</t>
    </rPh>
    <rPh sb="8" eb="9">
      <t>メ</t>
    </rPh>
    <phoneticPr fontId="3"/>
  </si>
  <si>
    <t>予算</t>
    <rPh sb="0" eb="2">
      <t>ヨサン</t>
    </rPh>
    <phoneticPr fontId="3"/>
  </si>
  <si>
    <t>調定</t>
    <rPh sb="0" eb="1">
      <t>チョウテイ</t>
    </rPh>
    <rPh sb="1" eb="2">
      <t>テイ</t>
    </rPh>
    <phoneticPr fontId="3"/>
  </si>
  <si>
    <t>収入</t>
    <rPh sb="0" eb="2">
      <t>シュウニュウ</t>
    </rPh>
    <phoneticPr fontId="3"/>
  </si>
  <si>
    <t>対予算収入</t>
    <rPh sb="1" eb="3">
      <t>ヨサン</t>
    </rPh>
    <rPh sb="3" eb="5">
      <t>シュウニュウ</t>
    </rPh>
    <phoneticPr fontId="3"/>
  </si>
  <si>
    <t>過誤納額</t>
    <rPh sb="0" eb="3">
      <t>カゴノウ</t>
    </rPh>
    <rPh sb="3" eb="4">
      <t>ガク</t>
    </rPh>
    <phoneticPr fontId="3"/>
  </si>
  <si>
    <t>未収入</t>
    <rPh sb="0" eb="1">
      <t>ミ</t>
    </rPh>
    <rPh sb="1" eb="3">
      <t>シュウニュウ</t>
    </rPh>
    <phoneticPr fontId="3"/>
  </si>
  <si>
    <t xml:space="preserve">   収入率(％)</t>
    <rPh sb="3" eb="4">
      <t>オサム</t>
    </rPh>
    <rPh sb="4" eb="5">
      <t>イリ</t>
    </rPh>
    <rPh sb="5" eb="6">
      <t>リツ</t>
    </rPh>
    <phoneticPr fontId="3"/>
  </si>
  <si>
    <t>予　　算</t>
    <rPh sb="0" eb="1">
      <t>ヨ</t>
    </rPh>
    <rPh sb="3" eb="4">
      <t>ザン</t>
    </rPh>
    <phoneticPr fontId="3"/>
  </si>
  <si>
    <t>前年度最終</t>
    <rPh sb="0" eb="3">
      <t>ゼンネンド</t>
    </rPh>
    <rPh sb="3" eb="5">
      <t>サイシュウ</t>
    </rPh>
    <phoneticPr fontId="3"/>
  </si>
  <si>
    <t>増減額</t>
    <rPh sb="0" eb="1">
      <t>ゾウ</t>
    </rPh>
    <rPh sb="1" eb="2">
      <t>ゲン</t>
    </rPh>
    <rPh sb="2" eb="3">
      <t>ガク</t>
    </rPh>
    <phoneticPr fontId="3"/>
  </si>
  <si>
    <t>(還付未済金)</t>
    <rPh sb="1" eb="3">
      <t>カンプ</t>
    </rPh>
    <rPh sb="3" eb="5">
      <t>ミサイ</t>
    </rPh>
    <rPh sb="5" eb="6">
      <t>キン</t>
    </rPh>
    <phoneticPr fontId="3"/>
  </si>
  <si>
    <t>今年度</t>
    <rPh sb="0" eb="1">
      <t>コン</t>
    </rPh>
    <rPh sb="1" eb="3">
      <t>ネンド</t>
    </rPh>
    <phoneticPr fontId="3"/>
  </si>
  <si>
    <t>増減率</t>
    <rPh sb="0" eb="3">
      <t>ゾウゲンリツ</t>
    </rPh>
    <phoneticPr fontId="3"/>
  </si>
  <si>
    <t>到達率(%)</t>
    <rPh sb="0" eb="2">
      <t>トウタツ</t>
    </rPh>
    <phoneticPr fontId="3"/>
  </si>
  <si>
    <t>収納率(%)</t>
    <rPh sb="0" eb="2">
      <t>シュウノウ</t>
    </rPh>
    <rPh sb="2" eb="3">
      <t>リツ</t>
    </rPh>
    <phoneticPr fontId="3"/>
  </si>
  <si>
    <t>一般会計</t>
    <rPh sb="0" eb="2">
      <t>イッパン</t>
    </rPh>
    <rPh sb="2" eb="4">
      <t>カイケイ</t>
    </rPh>
    <phoneticPr fontId="3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</si>
  <si>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3"/>
  </si>
  <si>
    <t>個人町民税</t>
    <rPh sb="0" eb="1">
      <t>コ</t>
    </rPh>
    <rPh sb="1" eb="2">
      <t>ヒト</t>
    </rPh>
    <rPh sb="2" eb="3">
      <t>マチ</t>
    </rPh>
    <rPh sb="3" eb="4">
      <t>ミン</t>
    </rPh>
    <rPh sb="4" eb="5">
      <t>ゼイ</t>
    </rPh>
    <phoneticPr fontId="3"/>
  </si>
  <si>
    <t>1・1・1・1</t>
    <phoneticPr fontId="3"/>
  </si>
  <si>
    <t>法人町民税</t>
    <rPh sb="0" eb="1">
      <t>ホウ</t>
    </rPh>
    <rPh sb="1" eb="2">
      <t>ヒト</t>
    </rPh>
    <rPh sb="2" eb="3">
      <t>マチ</t>
    </rPh>
    <rPh sb="3" eb="4">
      <t>ミン</t>
    </rPh>
    <rPh sb="4" eb="5">
      <t>ゼイ</t>
    </rPh>
    <phoneticPr fontId="3"/>
  </si>
  <si>
    <t>1・1・2・1</t>
    <phoneticPr fontId="3"/>
  </si>
  <si>
    <t>固定資産税</t>
    <rPh sb="0" eb="5">
      <t>コテイシサンゼイ</t>
    </rPh>
    <phoneticPr fontId="3"/>
  </si>
  <si>
    <t>固定資産税</t>
    <phoneticPr fontId="3"/>
  </si>
  <si>
    <t>1・2・1・1</t>
    <phoneticPr fontId="3"/>
  </si>
  <si>
    <t>都市計画税</t>
    <rPh sb="0" eb="2">
      <t>トシ</t>
    </rPh>
    <rPh sb="2" eb="4">
      <t>ケイカク</t>
    </rPh>
    <rPh sb="4" eb="5">
      <t>ゼイ</t>
    </rPh>
    <phoneticPr fontId="3"/>
  </si>
  <si>
    <t>1・5・1・1</t>
    <phoneticPr fontId="3"/>
  </si>
  <si>
    <t>交付金及び納付金</t>
    <rPh sb="0" eb="3">
      <t>コウフキン</t>
    </rPh>
    <rPh sb="3" eb="4">
      <t>オヨ</t>
    </rPh>
    <rPh sb="5" eb="8">
      <t>ノウフキン</t>
    </rPh>
    <phoneticPr fontId="3"/>
  </si>
  <si>
    <t>1・2・2・1</t>
    <phoneticPr fontId="3"/>
  </si>
  <si>
    <t>軽自動車税環境性能割</t>
    <rPh sb="0" eb="5">
      <t>ケイ</t>
    </rPh>
    <rPh sb="5" eb="7">
      <t>カンキョウ</t>
    </rPh>
    <rPh sb="7" eb="9">
      <t>セイノウ</t>
    </rPh>
    <rPh sb="9" eb="10">
      <t>ワリ</t>
    </rPh>
    <phoneticPr fontId="3"/>
  </si>
  <si>
    <t>1・3・1・1</t>
    <phoneticPr fontId="3"/>
  </si>
  <si>
    <t>軽自動車税種別割</t>
    <rPh sb="0" eb="4">
      <t>ケイジドウシャ</t>
    </rPh>
    <rPh sb="4" eb="5">
      <t>ゼイ</t>
    </rPh>
    <rPh sb="5" eb="7">
      <t>シュベツ</t>
    </rPh>
    <rPh sb="7" eb="8">
      <t>ワリ</t>
    </rPh>
    <phoneticPr fontId="3"/>
  </si>
  <si>
    <t>1・3・2・1</t>
    <phoneticPr fontId="3"/>
  </si>
  <si>
    <t>町たばこ税</t>
    <rPh sb="0" eb="1">
      <t>チョウ</t>
    </rPh>
    <rPh sb="4" eb="5">
      <t>ゼイ</t>
    </rPh>
    <phoneticPr fontId="3"/>
  </si>
  <si>
    <t>1・4・1・1</t>
    <phoneticPr fontId="3"/>
  </si>
  <si>
    <t>入湯税</t>
    <rPh sb="0" eb="1">
      <t>イリ</t>
    </rPh>
    <rPh sb="1" eb="2">
      <t>ユ</t>
    </rPh>
    <rPh sb="2" eb="3">
      <t>ゼイ</t>
    </rPh>
    <phoneticPr fontId="3"/>
  </si>
  <si>
    <t>1・6・1・1</t>
    <phoneticPr fontId="3"/>
  </si>
  <si>
    <t>小                計</t>
    <rPh sb="0" eb="18">
      <t>ショウケイ</t>
    </rPh>
    <phoneticPr fontId="3"/>
  </si>
  <si>
    <t>滞納繰越分</t>
    <rPh sb="0" eb="2">
      <t>タイノウ</t>
    </rPh>
    <rPh sb="2" eb="4">
      <t>クリコシ</t>
    </rPh>
    <rPh sb="4" eb="5">
      <t>ブン</t>
    </rPh>
    <phoneticPr fontId="3"/>
  </si>
  <si>
    <t>1・1・1・2</t>
    <phoneticPr fontId="3"/>
  </si>
  <si>
    <t>1・1・2・2</t>
    <phoneticPr fontId="3"/>
  </si>
  <si>
    <t>1・2・1・2</t>
    <phoneticPr fontId="3"/>
  </si>
  <si>
    <t>1・3・2・2</t>
    <phoneticPr fontId="3"/>
  </si>
  <si>
    <t>都市計画税</t>
    <rPh sb="0" eb="5">
      <t>トシ</t>
    </rPh>
    <phoneticPr fontId="3"/>
  </si>
  <si>
    <t>1・5・1・2</t>
    <phoneticPr fontId="3"/>
  </si>
  <si>
    <t>小                 計</t>
    <rPh sb="0" eb="19">
      <t>ショウケイ</t>
    </rPh>
    <phoneticPr fontId="3"/>
  </si>
  <si>
    <t>合                 計</t>
    <rPh sb="0" eb="19">
      <t>ゴウケイ</t>
    </rPh>
    <phoneticPr fontId="3"/>
  </si>
  <si>
    <t>国保会計</t>
    <rPh sb="0" eb="1">
      <t>クニ</t>
    </rPh>
    <rPh sb="1" eb="2">
      <t>ホ</t>
    </rPh>
    <rPh sb="2" eb="3">
      <t>カイ</t>
    </rPh>
    <rPh sb="3" eb="4">
      <t>ケイ</t>
    </rPh>
    <phoneticPr fontId="3"/>
  </si>
  <si>
    <t>国民健康保険税</t>
    <rPh sb="0" eb="2">
      <t>コクミン</t>
    </rPh>
    <rPh sb="2" eb="4">
      <t>ケンコウ</t>
    </rPh>
    <rPh sb="4" eb="6">
      <t>ホケン</t>
    </rPh>
    <rPh sb="6" eb="7">
      <t>ゼイ</t>
    </rPh>
    <phoneticPr fontId="3"/>
  </si>
  <si>
    <t>介　護　会　計</t>
    <rPh sb="0" eb="1">
      <t>スケ</t>
    </rPh>
    <rPh sb="2" eb="3">
      <t>マモル</t>
    </rPh>
    <rPh sb="4" eb="5">
      <t>カイ</t>
    </rPh>
    <rPh sb="6" eb="7">
      <t>ケイ</t>
    </rPh>
    <phoneticPr fontId="3"/>
  </si>
  <si>
    <t>現年課税分</t>
    <rPh sb="0" eb="1">
      <t>ウツツ</t>
    </rPh>
    <rPh sb="1" eb="2">
      <t>ドシ</t>
    </rPh>
    <rPh sb="2" eb="4">
      <t>カゼイ</t>
    </rPh>
    <rPh sb="4" eb="5">
      <t>ブン</t>
    </rPh>
    <phoneticPr fontId="3"/>
  </si>
  <si>
    <t>介護保険料</t>
    <rPh sb="0" eb="2">
      <t>カイゴ</t>
    </rPh>
    <rPh sb="2" eb="5">
      <t>ホケンリョウ</t>
    </rPh>
    <phoneticPr fontId="3"/>
  </si>
  <si>
    <t>小　　　　　　計</t>
    <rPh sb="0" eb="1">
      <t>ショウ</t>
    </rPh>
    <rPh sb="7" eb="8">
      <t>ケイ</t>
    </rPh>
    <phoneticPr fontId="3"/>
  </si>
  <si>
    <t>後
高
会
計</t>
    <rPh sb="0" eb="1">
      <t>アト</t>
    </rPh>
    <rPh sb="2" eb="3">
      <t>タカ</t>
    </rPh>
    <phoneticPr fontId="3"/>
  </si>
  <si>
    <t>後期高齢者医療保険料</t>
    <rPh sb="0" eb="2">
      <t>コウキ</t>
    </rPh>
    <rPh sb="2" eb="5">
      <t>コウレイシャ</t>
    </rPh>
    <rPh sb="5" eb="7">
      <t>イリョウ</t>
    </rPh>
    <rPh sb="7" eb="9">
      <t>ホケン</t>
    </rPh>
    <rPh sb="9" eb="10">
      <t>リョウ</t>
    </rPh>
    <phoneticPr fontId="3"/>
  </si>
  <si>
    <t>現年課税</t>
    <rPh sb="0" eb="4">
      <t>ゲンネン</t>
    </rPh>
    <phoneticPr fontId="3"/>
  </si>
  <si>
    <t>町道民税</t>
    <rPh sb="0" eb="4">
      <t>ミンゼイ</t>
    </rPh>
    <phoneticPr fontId="3"/>
  </si>
  <si>
    <t>介護保険料</t>
    <rPh sb="0" eb="5">
      <t>カイゴ</t>
    </rPh>
    <phoneticPr fontId="3"/>
  </si>
  <si>
    <t>国保</t>
    <rPh sb="0" eb="2">
      <t>コクホ</t>
    </rPh>
    <phoneticPr fontId="3"/>
  </si>
  <si>
    <t>後期高齢者医療保険料</t>
    <rPh sb="0" eb="10">
      <t>コウキ</t>
    </rPh>
    <phoneticPr fontId="3"/>
  </si>
  <si>
    <t>退</t>
    <rPh sb="0" eb="1">
      <t>タイ</t>
    </rPh>
    <phoneticPr fontId="3"/>
  </si>
  <si>
    <t>特</t>
    <rPh sb="0" eb="1">
      <t>トク</t>
    </rPh>
    <phoneticPr fontId="3"/>
  </si>
  <si>
    <t>普</t>
    <rPh sb="0" eb="1">
      <t>フ</t>
    </rPh>
    <phoneticPr fontId="3"/>
  </si>
  <si>
    <t>介1</t>
    <rPh sb="0" eb="1">
      <t>スケ</t>
    </rPh>
    <phoneticPr fontId="3"/>
  </si>
  <si>
    <t>国</t>
    <rPh sb="0" eb="1">
      <t>コク</t>
    </rPh>
    <phoneticPr fontId="3"/>
  </si>
  <si>
    <t>後</t>
    <rPh sb="0" eb="1">
      <t>アト</t>
    </rPh>
    <phoneticPr fontId="3"/>
  </si>
  <si>
    <t>還付未済額</t>
    <rPh sb="0" eb="2">
      <t>カンプ</t>
    </rPh>
    <rPh sb="2" eb="4">
      <t>ミサイ</t>
    </rPh>
    <rPh sb="4" eb="5">
      <t>ガク</t>
    </rPh>
    <phoneticPr fontId="3"/>
  </si>
  <si>
    <t>この部分は参考事項（報告書の数値とは合致しない）</t>
    <rPh sb="2" eb="4">
      <t>ブブン</t>
    </rPh>
    <rPh sb="5" eb="7">
      <t>サンコウ</t>
    </rPh>
    <rPh sb="7" eb="9">
      <t>ジコウ</t>
    </rPh>
    <rPh sb="10" eb="13">
      <t>ホウコクショ</t>
    </rPh>
    <rPh sb="14" eb="16">
      <t>スウチ</t>
    </rPh>
    <rPh sb="18" eb="20">
      <t>ガッチ</t>
    </rPh>
    <phoneticPr fontId="3"/>
  </si>
  <si>
    <t>固定・都市計</t>
    <rPh sb="0" eb="2">
      <t>コテイ</t>
    </rPh>
    <rPh sb="3" eb="5">
      <t>トシ</t>
    </rPh>
    <rPh sb="5" eb="6">
      <t>ケイ</t>
    </rPh>
    <phoneticPr fontId="3"/>
  </si>
  <si>
    <t>調定額</t>
    <rPh sb="0" eb="2">
      <t>チョウテイ</t>
    </rPh>
    <rPh sb="2" eb="3">
      <t>ガク</t>
    </rPh>
    <phoneticPr fontId="3"/>
  </si>
  <si>
    <t>収入額</t>
    <rPh sb="0" eb="2">
      <t>シュウニュウ</t>
    </rPh>
    <rPh sb="2" eb="3">
      <t>ガク</t>
    </rPh>
    <phoneticPr fontId="3"/>
  </si>
  <si>
    <t>還付未済額</t>
    <rPh sb="0" eb="5">
      <t>カンプミサイガク</t>
    </rPh>
    <phoneticPr fontId="3"/>
  </si>
  <si>
    <t>固定</t>
    <rPh sb="0" eb="2">
      <t>コテイ</t>
    </rPh>
    <phoneticPr fontId="3"/>
  </si>
  <si>
    <t>都市計</t>
    <rPh sb="0" eb="2">
      <t>トシ</t>
    </rPh>
    <rPh sb="2" eb="3">
      <t>ケイ</t>
    </rPh>
    <phoneticPr fontId="3"/>
  </si>
  <si>
    <t>町民税案分率</t>
    <rPh sb="0" eb="3">
      <t>チョウミンゼイ</t>
    </rPh>
    <rPh sb="3" eb="6">
      <t>アンブンリツ</t>
    </rPh>
    <phoneticPr fontId="3"/>
  </si>
  <si>
    <t>計</t>
    <rPh sb="0" eb="1">
      <t>ケイ</t>
    </rPh>
    <phoneticPr fontId="3"/>
  </si>
  <si>
    <t>町道民税計</t>
    <rPh sb="0" eb="1">
      <t>チョウ</t>
    </rPh>
    <rPh sb="1" eb="3">
      <t>ドウミン</t>
    </rPh>
    <rPh sb="3" eb="4">
      <t>ゼイ</t>
    </rPh>
    <rPh sb="4" eb="5">
      <t>ケイ</t>
    </rPh>
    <phoneticPr fontId="3"/>
  </si>
  <si>
    <t>道民税案分率</t>
    <rPh sb="0" eb="2">
      <t>ドウミン</t>
    </rPh>
    <rPh sb="2" eb="3">
      <t>ゼイ</t>
    </rPh>
    <rPh sb="3" eb="6">
      <t>アンブンリツ</t>
    </rPh>
    <phoneticPr fontId="3"/>
  </si>
  <si>
    <t>町民税</t>
    <rPh sb="0" eb="2">
      <t>チョウミン</t>
    </rPh>
    <rPh sb="2" eb="3">
      <t>ゼイ</t>
    </rPh>
    <phoneticPr fontId="3"/>
  </si>
  <si>
    <t>年</t>
    <rPh sb="0" eb="1">
      <t>ネン</t>
    </rPh>
    <phoneticPr fontId="3"/>
  </si>
  <si>
    <t>道民税</t>
    <rPh sb="0" eb="2">
      <t>ドウミン</t>
    </rPh>
    <rPh sb="2" eb="3">
      <t>ゼイ</t>
    </rPh>
    <phoneticPr fontId="3"/>
  </si>
  <si>
    <t>普</t>
    <rPh sb="0" eb="1">
      <t>ススム</t>
    </rPh>
    <phoneticPr fontId="3"/>
  </si>
  <si>
    <t>森林環境税案分率</t>
    <rPh sb="0" eb="2">
      <t>シンリン</t>
    </rPh>
    <rPh sb="2" eb="5">
      <t>カンキョウゼイ</t>
    </rPh>
    <rPh sb="5" eb="8">
      <t>アンブンリツ</t>
    </rPh>
    <phoneticPr fontId="3"/>
  </si>
  <si>
    <t>森林環境税</t>
    <rPh sb="0" eb="2">
      <t>シンリン</t>
    </rPh>
    <rPh sb="2" eb="5">
      <t>カンキョウゼイ</t>
    </rPh>
    <phoneticPr fontId="3"/>
  </si>
  <si>
    <t>滞納繰越</t>
    <rPh sb="0" eb="4">
      <t>タイノウ</t>
    </rPh>
    <phoneticPr fontId="3"/>
  </si>
  <si>
    <t>固定資産税</t>
    <rPh sb="0" eb="5">
      <t>コテイ</t>
    </rPh>
    <phoneticPr fontId="3"/>
  </si>
  <si>
    <t>軽自動車税</t>
    <rPh sb="0" eb="5">
      <t>ケイ</t>
    </rPh>
    <phoneticPr fontId="3"/>
  </si>
  <si>
    <t>国民健康保険税（一般）</t>
    <rPh sb="0" eb="7">
      <t>コクミン</t>
    </rPh>
    <rPh sb="8" eb="10">
      <t>イッパン</t>
    </rPh>
    <phoneticPr fontId="3"/>
  </si>
  <si>
    <t>調定</t>
    <rPh sb="0" eb="1">
      <t>シラ</t>
    </rPh>
    <rPh sb="1" eb="2">
      <t>サダ</t>
    </rPh>
    <phoneticPr fontId="3"/>
  </si>
  <si>
    <t>収納</t>
    <rPh sb="0" eb="2">
      <t>シュウノウ</t>
    </rPh>
    <phoneticPr fontId="3"/>
  </si>
  <si>
    <t>固定資産税</t>
    <rPh sb="0" eb="2">
      <t>コテイ</t>
    </rPh>
    <rPh sb="2" eb="5">
      <t>シサンゼイ</t>
    </rPh>
    <phoneticPr fontId="3"/>
  </si>
  <si>
    <t>率</t>
    <rPh sb="0" eb="1">
      <t>リツ</t>
    </rPh>
    <phoneticPr fontId="3"/>
  </si>
  <si>
    <t>※収入及び未収入欄は過誤納金（還付未済金）を含む</t>
    <rPh sb="1" eb="3">
      <t>シュウニュウ</t>
    </rPh>
    <rPh sb="3" eb="4">
      <t>オヨ</t>
    </rPh>
    <rPh sb="5" eb="8">
      <t>ミシュウニュウ</t>
    </rPh>
    <rPh sb="8" eb="9">
      <t>ラン</t>
    </rPh>
    <rPh sb="10" eb="14">
      <t>カゴノウキン</t>
    </rPh>
    <rPh sb="15" eb="20">
      <t>カンプミサイキン</t>
    </rPh>
    <rPh sb="22" eb="23">
      <t>フク</t>
    </rPh>
    <phoneticPr fontId="3"/>
  </si>
  <si>
    <t>令和7年度町税等収入状況報告書（令和7年7月末日現在）</t>
    <rPh sb="0" eb="2">
      <t>レイワ</t>
    </rPh>
    <rPh sb="3" eb="5">
      <t>ネンド</t>
    </rPh>
    <rPh sb="4" eb="5">
      <t>ド</t>
    </rPh>
    <rPh sb="5" eb="6">
      <t>マチ</t>
    </rPh>
    <rPh sb="6" eb="7">
      <t>ゼイ</t>
    </rPh>
    <rPh sb="7" eb="8">
      <t>トウ</t>
    </rPh>
    <rPh sb="8" eb="9">
      <t>オサム</t>
    </rPh>
    <rPh sb="9" eb="10">
      <t>イリ</t>
    </rPh>
    <rPh sb="10" eb="11">
      <t>ジョウ</t>
    </rPh>
    <rPh sb="11" eb="12">
      <t>キョウ</t>
    </rPh>
    <rPh sb="12" eb="15">
      <t>ホウコクショ</t>
    </rPh>
    <phoneticPr fontId="3"/>
  </si>
  <si>
    <t>前年度同月</t>
    <rPh sb="0" eb="2">
      <t>ゼンネン</t>
    </rPh>
    <rPh sb="2" eb="3">
      <t>ド</t>
    </rPh>
    <rPh sb="3" eb="5">
      <t>ドウゲツ</t>
    </rPh>
    <phoneticPr fontId="3"/>
  </si>
  <si>
    <t>対前年度同月</t>
    <rPh sb="0" eb="1">
      <t>タイ</t>
    </rPh>
    <rPh sb="1" eb="2">
      <t>マエ</t>
    </rPh>
    <rPh sb="2" eb="3">
      <t>トシ</t>
    </rPh>
    <rPh sb="3" eb="4">
      <t>ド</t>
    </rPh>
    <rPh sb="4" eb="6">
      <t>ドウゲツ</t>
    </rPh>
    <phoneticPr fontId="3"/>
  </si>
  <si>
    <t>令和7年度町税等収入状況報告書（令和7年8月末日現在）</t>
    <rPh sb="0" eb="2">
      <t>レイワ</t>
    </rPh>
    <rPh sb="3" eb="5">
      <t>ネンド</t>
    </rPh>
    <rPh sb="4" eb="5">
      <t>ド</t>
    </rPh>
    <rPh sb="5" eb="6">
      <t>マチ</t>
    </rPh>
    <rPh sb="6" eb="7">
      <t>ゼイ</t>
    </rPh>
    <rPh sb="7" eb="8">
      <t>トウ</t>
    </rPh>
    <rPh sb="8" eb="9">
      <t>オサム</t>
    </rPh>
    <rPh sb="9" eb="10">
      <t>イリ</t>
    </rPh>
    <rPh sb="10" eb="11">
      <t>ジョウ</t>
    </rPh>
    <rPh sb="11" eb="12">
      <t>キョウ</t>
    </rPh>
    <rPh sb="12" eb="15">
      <t>ホウコクショ</t>
    </rPh>
    <phoneticPr fontId="3"/>
  </si>
  <si>
    <t>R6
・
R7</t>
    <phoneticPr fontId="3"/>
  </si>
  <si>
    <t>R5
以前</t>
    <rPh sb="3" eb="5">
      <t>イゼン</t>
    </rPh>
    <phoneticPr fontId="3"/>
  </si>
  <si>
    <t>R6</t>
    <phoneticPr fontId="3"/>
  </si>
  <si>
    <t>～R5</t>
    <phoneticPr fontId="3"/>
  </si>
  <si>
    <t>計</t>
    <rPh sb="0" eb="1">
      <t>ケイ</t>
    </rPh>
    <phoneticPr fontId="3"/>
  </si>
  <si>
    <t>収入率</t>
    <rPh sb="0" eb="3">
      <t>シュウニュウリツ</t>
    </rPh>
    <phoneticPr fontId="3"/>
  </si>
  <si>
    <t>※森林環境税がR6～のため率が異なる</t>
    <rPh sb="1" eb="3">
      <t>シンリン</t>
    </rPh>
    <rPh sb="3" eb="6">
      <t>カンキョウゼイ</t>
    </rPh>
    <rPh sb="13" eb="14">
      <t>リツ</t>
    </rPh>
    <rPh sb="15" eb="16">
      <t>コト</t>
    </rPh>
    <phoneticPr fontId="3"/>
  </si>
  <si>
    <t>税　　　　　　目</t>
    <rPh sb="0" eb="1">
      <t>ゼイ</t>
    </rPh>
    <rPh sb="7" eb="8">
      <t>メ</t>
    </rPh>
    <phoneticPr fontId="3"/>
  </si>
  <si>
    <t>国民健康保険税</t>
    <rPh sb="0" eb="4">
      <t>コクミンケンコウ</t>
    </rPh>
    <rPh sb="4" eb="7">
      <t>ホケンゼイ</t>
    </rPh>
    <phoneticPr fontId="3"/>
  </si>
  <si>
    <t>現　　年　　課　　税　　分</t>
    <rPh sb="0" eb="1">
      <t>ゲン</t>
    </rPh>
    <rPh sb="3" eb="4">
      <t>トシ</t>
    </rPh>
    <rPh sb="6" eb="7">
      <t>カ</t>
    </rPh>
    <rPh sb="9" eb="10">
      <t>ゼイ</t>
    </rPh>
    <rPh sb="12" eb="13">
      <t>ブン</t>
    </rPh>
    <phoneticPr fontId="3"/>
  </si>
  <si>
    <t>滞　　納　　繰　　越　　分</t>
    <rPh sb="0" eb="1">
      <t>タイ</t>
    </rPh>
    <rPh sb="3" eb="4">
      <t>オサメ</t>
    </rPh>
    <rPh sb="6" eb="7">
      <t>クリ</t>
    </rPh>
    <rPh sb="9" eb="10">
      <t>コシ</t>
    </rPh>
    <rPh sb="12" eb="13">
      <t>ブン</t>
    </rPh>
    <phoneticPr fontId="3"/>
  </si>
  <si>
    <t>←森林環境税がR6～のため率が異なる</t>
    <rPh sb="1" eb="3">
      <t>シンリン</t>
    </rPh>
    <rPh sb="3" eb="6">
      <t>カンキョウゼイ</t>
    </rPh>
    <rPh sb="13" eb="14">
      <t>リツ</t>
    </rPh>
    <rPh sb="15" eb="16">
      <t>コト</t>
    </rPh>
    <phoneticPr fontId="3"/>
  </si>
  <si>
    <t>（還付未済額含む）</t>
    <rPh sb="1" eb="3">
      <t>カンプ</t>
    </rPh>
    <rPh sb="3" eb="6">
      <t>ミサイガク</t>
    </rPh>
    <rPh sb="6" eb="7">
      <t>フク</t>
    </rPh>
    <phoneticPr fontId="3"/>
  </si>
  <si>
    <t>(還付未済額)</t>
    <rPh sb="1" eb="3">
      <t>カンプ</t>
    </rPh>
    <rPh sb="3" eb="5">
      <t>ミサイ</t>
    </rPh>
    <rPh sb="5" eb="6">
      <t>ガク</t>
    </rPh>
    <phoneticPr fontId="3"/>
  </si>
  <si>
    <t>令和7年度町税等収入状況報告書（令和7年9月末日現在）</t>
    <rPh sb="0" eb="2">
      <t>レイワ</t>
    </rPh>
    <rPh sb="3" eb="5">
      <t>ネンド</t>
    </rPh>
    <rPh sb="4" eb="5">
      <t>ド</t>
    </rPh>
    <rPh sb="5" eb="6">
      <t>マチ</t>
    </rPh>
    <rPh sb="6" eb="7">
      <t>ゼイ</t>
    </rPh>
    <rPh sb="7" eb="8">
      <t>トウ</t>
    </rPh>
    <rPh sb="8" eb="9">
      <t>オサム</t>
    </rPh>
    <rPh sb="9" eb="10">
      <t>イリ</t>
    </rPh>
    <rPh sb="10" eb="11">
      <t>ジョウ</t>
    </rPh>
    <rPh sb="11" eb="12">
      <t>キョウ</t>
    </rPh>
    <rPh sb="12" eb="15">
      <t>ホウコクショ</t>
    </rPh>
    <phoneticPr fontId="3"/>
  </si>
  <si>
    <t>収入済額</t>
    <rPh sb="0" eb="2">
      <t>シュウニュウ</t>
    </rPh>
    <rPh sb="2" eb="3">
      <t>ズ</t>
    </rPh>
    <rPh sb="3" eb="4">
      <t>ガク</t>
    </rPh>
    <phoneticPr fontId="3"/>
  </si>
  <si>
    <t>未収入額</t>
    <rPh sb="0" eb="1">
      <t>ミ</t>
    </rPh>
    <rPh sb="1" eb="3">
      <t>シュウニュウ</t>
    </rPh>
    <rPh sb="3" eb="4">
      <t>ガク</t>
    </rPh>
    <phoneticPr fontId="3"/>
  </si>
  <si>
    <t>令和7年度町税等収入状況報告書（令和7年10月末日現在）</t>
    <rPh sb="0" eb="2">
      <t>レイワ</t>
    </rPh>
    <rPh sb="3" eb="5">
      <t>ネンド</t>
    </rPh>
    <rPh sb="4" eb="5">
      <t>ド</t>
    </rPh>
    <rPh sb="5" eb="6">
      <t>マチ</t>
    </rPh>
    <rPh sb="6" eb="7">
      <t>ゼイ</t>
    </rPh>
    <rPh sb="7" eb="8">
      <t>トウ</t>
    </rPh>
    <rPh sb="8" eb="9">
      <t>オサム</t>
    </rPh>
    <rPh sb="9" eb="10">
      <t>イリ</t>
    </rPh>
    <rPh sb="10" eb="11">
      <t>ジョウ</t>
    </rPh>
    <rPh sb="11" eb="12">
      <t>キョウ</t>
    </rPh>
    <rPh sb="12" eb="15">
      <t>ホウコクショ</t>
    </rPh>
    <phoneticPr fontId="3"/>
  </si>
  <si>
    <t>収納額</t>
    <rPh sb="0" eb="3">
      <t>シュウノウガク</t>
    </rPh>
    <phoneticPr fontId="3"/>
  </si>
  <si>
    <t>軽自動車税</t>
    <rPh sb="0" eb="4">
      <t>ケイジドウシャ</t>
    </rPh>
    <rPh sb="4" eb="5">
      <t>ゼイ</t>
    </rPh>
    <phoneticPr fontId="3"/>
  </si>
  <si>
    <t>国民健康保険税（一般）</t>
    <rPh sb="0" eb="2">
      <t>コクミン</t>
    </rPh>
    <rPh sb="2" eb="4">
      <t>ケンコウ</t>
    </rPh>
    <rPh sb="4" eb="6">
      <t>ホケン</t>
    </rPh>
    <rPh sb="6" eb="7">
      <t>ゼイ</t>
    </rPh>
    <rPh sb="8" eb="10">
      <t>イッパン</t>
    </rPh>
    <phoneticPr fontId="3"/>
  </si>
  <si>
    <t>■現年課税分</t>
    <rPh sb="1" eb="2">
      <t>ゲン</t>
    </rPh>
    <rPh sb="2" eb="3">
      <t>トシ</t>
    </rPh>
    <rPh sb="3" eb="4">
      <t>カ</t>
    </rPh>
    <rPh sb="4" eb="5">
      <t>ゼイ</t>
    </rPh>
    <rPh sb="5" eb="6">
      <t>ブン</t>
    </rPh>
    <phoneticPr fontId="3"/>
  </si>
  <si>
    <t>■滞納繰越分</t>
    <rPh sb="1" eb="2">
      <t>タイ</t>
    </rPh>
    <rPh sb="2" eb="3">
      <t>オサメ</t>
    </rPh>
    <rPh sb="3" eb="4">
      <t>クリ</t>
    </rPh>
    <rPh sb="4" eb="5">
      <t>コシ</t>
    </rPh>
    <rPh sb="5" eb="6">
      <t>ブン</t>
    </rPh>
    <phoneticPr fontId="3"/>
  </si>
  <si>
    <t>収入率(%)</t>
    <rPh sb="0" eb="2">
      <t>シュウニュウ</t>
    </rPh>
    <rPh sb="2" eb="3">
      <t>リツ</t>
    </rPh>
    <phoneticPr fontId="3"/>
  </si>
  <si>
    <t>令和7年度町税等収入状況報告書（令和7年11月末日現在）</t>
    <rPh sb="0" eb="2">
      <t>レイワ</t>
    </rPh>
    <rPh sb="3" eb="5">
      <t>ネンド</t>
    </rPh>
    <rPh sb="4" eb="5">
      <t>ド</t>
    </rPh>
    <rPh sb="5" eb="6">
      <t>マチ</t>
    </rPh>
    <rPh sb="6" eb="7">
      <t>ゼイ</t>
    </rPh>
    <rPh sb="7" eb="8">
      <t>トウ</t>
    </rPh>
    <rPh sb="8" eb="9">
      <t>オサム</t>
    </rPh>
    <rPh sb="9" eb="10">
      <t>イリ</t>
    </rPh>
    <rPh sb="10" eb="11">
      <t>ジョウ</t>
    </rPh>
    <rPh sb="11" eb="12">
      <t>キョウ</t>
    </rPh>
    <rPh sb="12" eb="15">
      <t>ホウコクショ</t>
    </rPh>
    <phoneticPr fontId="3"/>
  </si>
  <si>
    <t>令和7年度町税等収入状況報告書（令和7年12月末日現在）</t>
    <rPh sb="0" eb="2">
      <t>レイワ</t>
    </rPh>
    <rPh sb="3" eb="5">
      <t>ネンド</t>
    </rPh>
    <rPh sb="4" eb="5">
      <t>ド</t>
    </rPh>
    <rPh sb="5" eb="6">
      <t>マチ</t>
    </rPh>
    <rPh sb="6" eb="7">
      <t>ゼイ</t>
    </rPh>
    <rPh sb="7" eb="8">
      <t>トウ</t>
    </rPh>
    <rPh sb="8" eb="9">
      <t>オサム</t>
    </rPh>
    <rPh sb="9" eb="10">
      <t>イリ</t>
    </rPh>
    <rPh sb="10" eb="11">
      <t>ジョウ</t>
    </rPh>
    <rPh sb="11" eb="12">
      <t>キョウ</t>
    </rPh>
    <rPh sb="12" eb="15">
      <t>ホウコクショ</t>
    </rPh>
    <phoneticPr fontId="3"/>
  </si>
  <si>
    <t>固定資産税・都市計画税</t>
    <rPh sb="0" eb="5">
      <t>コテイシサンゼイ</t>
    </rPh>
    <rPh sb="6" eb="11">
      <t>トシケイカクゼイ</t>
    </rPh>
    <phoneticPr fontId="3"/>
  </si>
  <si>
    <t>固</t>
    <rPh sb="0" eb="1">
      <t>コ</t>
    </rPh>
    <phoneticPr fontId="3"/>
  </si>
  <si>
    <t>都</t>
    <rPh sb="0" eb="1">
      <t>ミヤコ</t>
    </rPh>
    <phoneticPr fontId="3"/>
  </si>
  <si>
    <t>※上記の固定資産税・都市計画税は参考数値であり報告書の数値とは合致しない</t>
    <rPh sb="1" eb="3">
      <t>ジョウキ</t>
    </rPh>
    <rPh sb="4" eb="9">
      <t>コテイシサンゼイ</t>
    </rPh>
    <rPh sb="10" eb="15">
      <t>トシケイカクゼイ</t>
    </rPh>
    <rPh sb="16" eb="18">
      <t>サンコウ</t>
    </rPh>
    <rPh sb="18" eb="20">
      <t>スウチ</t>
    </rPh>
    <phoneticPr fontId="3"/>
  </si>
  <si>
    <t>※下記の町道民税は参考数値であり報告書の数値とは合致しない</t>
    <rPh sb="1" eb="2">
      <t>シタ</t>
    </rPh>
    <rPh sb="4" eb="8">
      <t>チョウドウミンゼイ</t>
    </rPh>
    <phoneticPr fontId="3"/>
  </si>
  <si>
    <t>令和7年度町税等収入状況報告書（令和8年1月末日現在）</t>
    <rPh sb="0" eb="2">
      <t>レイワ</t>
    </rPh>
    <rPh sb="3" eb="5">
      <t>ネンド</t>
    </rPh>
    <rPh sb="4" eb="5">
      <t>ド</t>
    </rPh>
    <rPh sb="5" eb="6">
      <t>マチ</t>
    </rPh>
    <rPh sb="6" eb="7">
      <t>ゼイ</t>
    </rPh>
    <rPh sb="7" eb="8">
      <t>トウ</t>
    </rPh>
    <rPh sb="8" eb="9">
      <t>オサム</t>
    </rPh>
    <rPh sb="9" eb="10">
      <t>イリ</t>
    </rPh>
    <rPh sb="10" eb="11">
      <t>ジョウ</t>
    </rPh>
    <rPh sb="11" eb="12">
      <t>キョウ</t>
    </rPh>
    <rPh sb="12" eb="15">
      <t>ホウコクショ</t>
    </rPh>
    <phoneticPr fontId="3"/>
  </si>
  <si>
    <t>還付未済</t>
    <rPh sb="0" eb="2">
      <t>カンプ</t>
    </rPh>
    <rPh sb="2" eb="4">
      <t>ミサイ</t>
    </rPh>
    <phoneticPr fontId="3"/>
  </si>
  <si>
    <t>※赤字は自動計算</t>
    <rPh sb="1" eb="3">
      <t>アカジ</t>
    </rPh>
    <rPh sb="4" eb="8">
      <t>ジドウケイサン</t>
    </rPh>
    <phoneticPr fontId="3"/>
  </si>
  <si>
    <t>令和7年度町税等収入状況報告書（令和8年2月末日現在）</t>
    <rPh sb="0" eb="2">
      <t>レイワ</t>
    </rPh>
    <rPh sb="3" eb="5">
      <t>ネンド</t>
    </rPh>
    <rPh sb="4" eb="5">
      <t>ド</t>
    </rPh>
    <rPh sb="5" eb="6">
      <t>マチ</t>
    </rPh>
    <rPh sb="6" eb="7">
      <t>ゼイ</t>
    </rPh>
    <rPh sb="7" eb="8">
      <t>トウ</t>
    </rPh>
    <rPh sb="8" eb="9">
      <t>オサム</t>
    </rPh>
    <rPh sb="9" eb="10">
      <t>イリ</t>
    </rPh>
    <rPh sb="10" eb="11">
      <t>ジョウ</t>
    </rPh>
    <rPh sb="11" eb="12">
      <t>キョウ</t>
    </rPh>
    <rPh sb="12" eb="15">
      <t>ホウコクショ</t>
    </rPh>
    <phoneticPr fontId="3"/>
  </si>
  <si>
    <t>令和7年度町税等収入状況報告書（令和8年3月末日現在）</t>
    <rPh sb="0" eb="2">
      <t>レイワ</t>
    </rPh>
    <rPh sb="3" eb="5">
      <t>ネンド</t>
    </rPh>
    <rPh sb="4" eb="5">
      <t>ド</t>
    </rPh>
    <rPh sb="5" eb="6">
      <t>マチ</t>
    </rPh>
    <rPh sb="6" eb="7">
      <t>ゼイ</t>
    </rPh>
    <rPh sb="7" eb="8">
      <t>トウ</t>
    </rPh>
    <rPh sb="8" eb="9">
      <t>オサム</t>
    </rPh>
    <rPh sb="9" eb="10">
      <t>イリ</t>
    </rPh>
    <rPh sb="10" eb="11">
      <t>ジョウ</t>
    </rPh>
    <rPh sb="11" eb="12">
      <t>キョウ</t>
    </rPh>
    <rPh sb="12" eb="15">
      <t>ホウコクショ</t>
    </rPh>
    <phoneticPr fontId="3"/>
  </si>
  <si>
    <t>R6
・
R7</t>
    <phoneticPr fontId="3"/>
  </si>
  <si>
    <t>←森林環境税がR6開始のため率が異なる</t>
    <rPh sb="1" eb="3">
      <t>シンリン</t>
    </rPh>
    <rPh sb="3" eb="6">
      <t>カンキョウゼイ</t>
    </rPh>
    <rPh sb="9" eb="11">
      <t>カイシ</t>
    </rPh>
    <rPh sb="14" eb="15">
      <t>リツ</t>
    </rPh>
    <rPh sb="16" eb="17">
      <t>コト</t>
    </rPh>
    <phoneticPr fontId="3"/>
  </si>
  <si>
    <t>収納額</t>
    <rPh sb="0" eb="2">
      <t>シュウノウ</t>
    </rPh>
    <rPh sb="2" eb="3">
      <t>ガク</t>
    </rPh>
    <phoneticPr fontId="3"/>
  </si>
  <si>
    <t>未収額</t>
    <rPh sb="0" eb="1">
      <t>ミ</t>
    </rPh>
    <rPh sb="2" eb="3">
      <t>ガク</t>
    </rPh>
    <phoneticPr fontId="3"/>
  </si>
  <si>
    <t>収　納　率</t>
    <rPh sb="0" eb="1">
      <t>オサム</t>
    </rPh>
    <rPh sb="2" eb="3">
      <t>ノウ</t>
    </rPh>
    <rPh sb="4" eb="5">
      <t>リツ</t>
    </rPh>
    <phoneticPr fontId="3"/>
  </si>
  <si>
    <t>到達率</t>
    <rPh sb="0" eb="2">
      <t>トウタツ</t>
    </rPh>
    <phoneticPr fontId="3"/>
  </si>
  <si>
    <t>収納率</t>
    <rPh sb="0" eb="2">
      <t>シュウノウ</t>
    </rPh>
    <rPh sb="2" eb="3">
      <t>リツ</t>
    </rPh>
    <phoneticPr fontId="3"/>
  </si>
  <si>
    <t>予　算</t>
    <rPh sb="0" eb="1">
      <t>ヨ</t>
    </rPh>
    <rPh sb="2" eb="3">
      <t>ザン</t>
    </rPh>
    <phoneticPr fontId="3"/>
  </si>
  <si>
    <t>（単位：円）</t>
    <rPh sb="1" eb="3">
      <t>タンイ</t>
    </rPh>
    <rPh sb="4" eb="5">
      <t>エン</t>
    </rPh>
    <phoneticPr fontId="3"/>
  </si>
  <si>
    <t>■現年課税</t>
    <rPh sb="1" eb="2">
      <t>ゲン</t>
    </rPh>
    <rPh sb="2" eb="3">
      <t>トシ</t>
    </rPh>
    <rPh sb="3" eb="4">
      <t>カ</t>
    </rPh>
    <rPh sb="4" eb="5">
      <t>ゼイ</t>
    </rPh>
    <phoneticPr fontId="3"/>
  </si>
  <si>
    <t>■滞納繰越</t>
    <rPh sb="1" eb="2">
      <t>タイ</t>
    </rPh>
    <rPh sb="2" eb="3">
      <t>オサメ</t>
    </rPh>
    <rPh sb="3" eb="4">
      <t>クリ</t>
    </rPh>
    <rPh sb="4" eb="5">
      <t>コシ</t>
    </rPh>
    <phoneticPr fontId="3"/>
  </si>
  <si>
    <t>令和7年度町税等収納状況報告書（令和8年4月末日現在）</t>
    <rPh sb="0" eb="2">
      <t>レイワ</t>
    </rPh>
    <rPh sb="3" eb="5">
      <t>ネンド</t>
    </rPh>
    <rPh sb="4" eb="5">
      <t>ド</t>
    </rPh>
    <rPh sb="5" eb="6">
      <t>マチ</t>
    </rPh>
    <rPh sb="6" eb="7">
      <t>ゼイ</t>
    </rPh>
    <rPh sb="7" eb="8">
      <t>トウ</t>
    </rPh>
    <rPh sb="8" eb="9">
      <t>オサム</t>
    </rPh>
    <rPh sb="9" eb="10">
      <t>ノウ</t>
    </rPh>
    <rPh sb="10" eb="11">
      <t>ジョウ</t>
    </rPh>
    <rPh sb="11" eb="12">
      <t>キョウ</t>
    </rPh>
    <rPh sb="12" eb="15">
      <t>ホウコクショ</t>
    </rPh>
    <phoneticPr fontId="3"/>
  </si>
  <si>
    <t>↑上記の固定資産税・都市計画税は参考値であり報告書の数値と一致しない</t>
    <rPh sb="1" eb="3">
      <t>ジョウキ</t>
    </rPh>
    <rPh sb="4" eb="9">
      <t>コテイシサンゼイ</t>
    </rPh>
    <rPh sb="10" eb="15">
      <t>トシケイカクゼイ</t>
    </rPh>
    <rPh sb="16" eb="18">
      <t>サンコウ</t>
    </rPh>
    <rPh sb="18" eb="19">
      <t>チ</t>
    </rPh>
    <rPh sb="29" eb="31">
      <t>イッチ</t>
    </rPh>
    <phoneticPr fontId="3"/>
  </si>
  <si>
    <t>↓下記の町道民税は参考値であり報告書の数値と一致しない</t>
    <rPh sb="1" eb="2">
      <t>シタ</t>
    </rPh>
    <rPh sb="4" eb="8">
      <t>チョウドウミンゼイ</t>
    </rPh>
    <rPh sb="22" eb="24">
      <t>イッチ</t>
    </rPh>
    <phoneticPr fontId="3"/>
  </si>
  <si>
    <t>↑上記の町道民税は参考値であり報告書の数値と一致しない</t>
    <rPh sb="4" eb="7">
      <t>チョウドウミン</t>
    </rPh>
    <phoneticPr fontId="3"/>
  </si>
  <si>
    <t>後期
会
計</t>
    <rPh sb="0" eb="2">
      <t>コウキ</t>
    </rPh>
    <phoneticPr fontId="3"/>
  </si>
  <si>
    <t>↓町民税の数値のみ使用</t>
    <rPh sb="1" eb="4">
      <t>チョウミンゼイ</t>
    </rPh>
    <rPh sb="5" eb="7">
      <t>スウチ</t>
    </rPh>
    <rPh sb="9" eb="11">
      <t>シヨウ</t>
    </rPh>
    <phoneticPr fontId="3"/>
  </si>
  <si>
    <t>←【注意】滞納繰越分は新年度4月以降は年度締めのため変更しない</t>
    <rPh sb="2" eb="4">
      <t>チュウイ</t>
    </rPh>
    <rPh sb="5" eb="10">
      <t>タイノウクリコシブン</t>
    </rPh>
    <rPh sb="26" eb="28">
      <t>ヘンコウ</t>
    </rPh>
    <phoneticPr fontId="3"/>
  </si>
  <si>
    <t>←【注意】滞納繰越分は新年度4月以降は年度締めのため変更しない</t>
    <phoneticPr fontId="3"/>
  </si>
  <si>
    <t>※緑字は自動計算</t>
    <rPh sb="1" eb="2">
      <t>ミドリ</t>
    </rPh>
    <rPh sb="2" eb="3">
      <t>ジ</t>
    </rPh>
    <rPh sb="4" eb="8">
      <t>ジドウケイサン</t>
    </rPh>
    <phoneticPr fontId="3"/>
  </si>
  <si>
    <t>※青字は自動計算</t>
    <rPh sb="1" eb="2">
      <t>アオ</t>
    </rPh>
    <rPh sb="2" eb="3">
      <t>ジ</t>
    </rPh>
    <rPh sb="4" eb="8">
      <t>ジドウケイサン</t>
    </rPh>
    <phoneticPr fontId="3"/>
  </si>
  <si>
    <t>令和7年度町税等収納状況報告書（令和8年5月末日現在）</t>
    <rPh sb="0" eb="2">
      <t>レイワ</t>
    </rPh>
    <rPh sb="3" eb="5">
      <t>ネンド</t>
    </rPh>
    <rPh sb="4" eb="5">
      <t>ド</t>
    </rPh>
    <rPh sb="5" eb="6">
      <t>マチ</t>
    </rPh>
    <rPh sb="6" eb="7">
      <t>ゼイ</t>
    </rPh>
    <rPh sb="7" eb="8">
      <t>トウ</t>
    </rPh>
    <rPh sb="8" eb="9">
      <t>オサム</t>
    </rPh>
    <rPh sb="9" eb="10">
      <t>ノウ</t>
    </rPh>
    <rPh sb="10" eb="11">
      <t>ジョウ</t>
    </rPh>
    <rPh sb="11" eb="12">
      <t>キョウ</t>
    </rPh>
    <rPh sb="12" eb="15">
      <t>ホウコクショ</t>
    </rPh>
    <phoneticPr fontId="3"/>
  </si>
  <si>
    <t>※左記森林環境税はR6開始のためR5以前と按分率が異なっている</t>
    <rPh sb="1" eb="3">
      <t>サキ</t>
    </rPh>
    <rPh sb="3" eb="5">
      <t>シンリン</t>
    </rPh>
    <rPh sb="5" eb="8">
      <t>カンキョウゼイ</t>
    </rPh>
    <rPh sb="11" eb="13">
      <t>カイシ</t>
    </rPh>
    <rPh sb="18" eb="20">
      <t>イゼン</t>
    </rPh>
    <rPh sb="21" eb="23">
      <t>アンブン</t>
    </rPh>
    <rPh sb="23" eb="24">
      <t>リツ</t>
    </rPh>
    <rPh sb="25" eb="26">
      <t>コト</t>
    </rPh>
    <phoneticPr fontId="3"/>
  </si>
  <si>
    <t>町民税按分率</t>
    <rPh sb="0" eb="3">
      <t>チョウミンゼイ</t>
    </rPh>
    <rPh sb="3" eb="5">
      <t>アンブン</t>
    </rPh>
    <rPh sb="5" eb="6">
      <t>リツ</t>
    </rPh>
    <phoneticPr fontId="3"/>
  </si>
  <si>
    <t>道民税按分率</t>
    <rPh sb="0" eb="2">
      <t>ドウミン</t>
    </rPh>
    <rPh sb="2" eb="3">
      <t>ゼイ</t>
    </rPh>
    <rPh sb="3" eb="5">
      <t>アンブン</t>
    </rPh>
    <rPh sb="5" eb="6">
      <t>リツ</t>
    </rPh>
    <phoneticPr fontId="3"/>
  </si>
  <si>
    <t>森林環境税按分率</t>
    <rPh sb="0" eb="2">
      <t>シンリン</t>
    </rPh>
    <rPh sb="2" eb="5">
      <t>カンキョウゼイ</t>
    </rPh>
    <rPh sb="5" eb="7">
      <t>アンブン</t>
    </rPh>
    <rPh sb="7" eb="8">
      <t>リツ</t>
    </rPh>
    <phoneticPr fontId="3"/>
  </si>
  <si>
    <t>※上記町道民税は参考値であり報告書の数値と一致しない</t>
    <rPh sb="3" eb="6">
      <t>チョウドウミン</t>
    </rPh>
    <phoneticPr fontId="3"/>
  </si>
  <si>
    <t>※下記町道民税は参考値であり報告書の数値と一致しない</t>
    <rPh sb="1" eb="2">
      <t>シタ</t>
    </rPh>
    <rPh sb="3" eb="7">
      <t>チョウドウミンゼイ</t>
    </rPh>
    <rPh sb="21" eb="23">
      <t>イッチ</t>
    </rPh>
    <phoneticPr fontId="3"/>
  </si>
  <si>
    <t>※町民税の数値のみ使用↓</t>
    <rPh sb="1" eb="4">
      <t>チョウミンゼイ</t>
    </rPh>
    <rPh sb="5" eb="7">
      <t>スウチ</t>
    </rPh>
    <rPh sb="9" eb="11">
      <t>シヨウ</t>
    </rPh>
    <phoneticPr fontId="3"/>
  </si>
  <si>
    <t>上記固定資産税・都市計画税は参考値であり報告書の数値と一致しない</t>
    <rPh sb="0" eb="2">
      <t>ジョウキ</t>
    </rPh>
    <rPh sb="2" eb="7">
      <t>コテイシサンゼイ</t>
    </rPh>
    <rPh sb="8" eb="13">
      <t>トシケイカクゼイ</t>
    </rPh>
    <rPh sb="14" eb="16">
      <t>サンコウ</t>
    </rPh>
    <rPh sb="16" eb="17">
      <t>チ</t>
    </rPh>
    <rPh sb="27" eb="29">
      <t>イッチ</t>
    </rPh>
    <phoneticPr fontId="3"/>
  </si>
  <si>
    <t>←参考値（報告書の数値とは一致しない）</t>
    <phoneticPr fontId="3"/>
  </si>
  <si>
    <t>按分率</t>
    <rPh sb="0" eb="3">
      <t>アンブンリツ</t>
    </rPh>
    <phoneticPr fontId="3"/>
  </si>
  <si>
    <t>固定資産税・都市計画税</t>
    <rPh sb="0" eb="5">
      <t>コテイ</t>
    </rPh>
    <phoneticPr fontId="3"/>
  </si>
  <si>
    <t>特徴</t>
    <rPh sb="0" eb="2">
      <t>トクチョウ</t>
    </rPh>
    <phoneticPr fontId="3"/>
  </si>
  <si>
    <t>普徴</t>
    <rPh sb="0" eb="1">
      <t>フ</t>
    </rPh>
    <rPh sb="1" eb="2">
      <t>チョウ</t>
    </rPh>
    <phoneticPr fontId="3"/>
  </si>
  <si>
    <t>※左記森林環境税はR6開始のためR5以前と按分率が異なる</t>
    <rPh sb="1" eb="3">
      <t>サキ</t>
    </rPh>
    <rPh sb="3" eb="5">
      <t>シンリン</t>
    </rPh>
    <rPh sb="5" eb="8">
      <t>カンキョウゼイ</t>
    </rPh>
    <rPh sb="11" eb="13">
      <t>カイシ</t>
    </rPh>
    <rPh sb="18" eb="20">
      <t>イゼン</t>
    </rPh>
    <rPh sb="21" eb="23">
      <t>アンブン</t>
    </rPh>
    <rPh sb="23" eb="24">
      <t>リツ</t>
    </rPh>
    <rPh sb="25" eb="26">
      <t>コト</t>
    </rPh>
    <phoneticPr fontId="3"/>
  </si>
  <si>
    <t>R6
以降</t>
    <rPh sb="3" eb="5">
      <t>イコウ</t>
    </rPh>
    <phoneticPr fontId="3"/>
  </si>
  <si>
    <t>軽自動車税</t>
    <phoneticPr fontId="3"/>
  </si>
  <si>
    <t>←還付未済額の町民税欄の数値のみ報告書に使用</t>
    <rPh sb="1" eb="3">
      <t>カンプ</t>
    </rPh>
    <rPh sb="3" eb="6">
      <t>ミサイガク</t>
    </rPh>
    <rPh sb="10" eb="11">
      <t>ラン</t>
    </rPh>
    <rPh sb="16" eb="19">
      <t>ホウコクショ</t>
    </rPh>
    <phoneticPr fontId="3"/>
  </si>
  <si>
    <t>R6～</t>
    <phoneticPr fontId="3"/>
  </si>
  <si>
    <t>←左記枠内は参考値（報告書の数値とは一致しない）</t>
    <rPh sb="1" eb="3">
      <t>サキ</t>
    </rPh>
    <rPh sb="3" eb="5">
      <t>ワクナイ</t>
    </rPh>
    <phoneticPr fontId="3"/>
  </si>
  <si>
    <t>※上記町民税は参考値であり報告書の数値と一致しない</t>
    <rPh sb="1" eb="2">
      <t>カミ</t>
    </rPh>
    <rPh sb="3" eb="5">
      <t>チョウミン</t>
    </rPh>
    <rPh sb="5" eb="6">
      <t>ゼイ</t>
    </rPh>
    <rPh sb="20" eb="22">
      <t>イッチ</t>
    </rPh>
    <phoneticPr fontId="3"/>
  </si>
  <si>
    <t>令和8年度町税等収納状況報告書（令和8年7月末日現在）</t>
    <rPh sb="0" eb="2">
      <t>レイワ</t>
    </rPh>
    <rPh sb="3" eb="5">
      <t>ネンド</t>
    </rPh>
    <rPh sb="4" eb="5">
      <t>ド</t>
    </rPh>
    <rPh sb="5" eb="6">
      <t>マチ</t>
    </rPh>
    <rPh sb="6" eb="7">
      <t>ゼイ</t>
    </rPh>
    <rPh sb="7" eb="8">
      <t>トウ</t>
    </rPh>
    <rPh sb="8" eb="9">
      <t>オサム</t>
    </rPh>
    <rPh sb="9" eb="10">
      <t>ノウ</t>
    </rPh>
    <rPh sb="10" eb="11">
      <t>ジョウ</t>
    </rPh>
    <rPh sb="11" eb="12">
      <t>キョウ</t>
    </rPh>
    <rPh sb="12" eb="15">
      <t>ホウコクショ</t>
    </rPh>
    <phoneticPr fontId="3"/>
  </si>
  <si>
    <t>国民健康保険税医療給付費分</t>
    <rPh sb="0" eb="2">
      <t>コクミン</t>
    </rPh>
    <rPh sb="2" eb="4">
      <t>ケンコウ</t>
    </rPh>
    <rPh sb="4" eb="6">
      <t>ホケン</t>
    </rPh>
    <rPh sb="6" eb="7">
      <t>ゼイ</t>
    </rPh>
    <rPh sb="7" eb="13">
      <t>イリョウキュウフヒブン</t>
    </rPh>
    <phoneticPr fontId="3"/>
  </si>
  <si>
    <t>国民健康保険税後期高齢者支援金分</t>
    <rPh sb="0" eb="2">
      <t>コクミン</t>
    </rPh>
    <rPh sb="2" eb="4">
      <t>ケンコウ</t>
    </rPh>
    <rPh sb="4" eb="6">
      <t>ホケン</t>
    </rPh>
    <rPh sb="6" eb="7">
      <t>ゼイ</t>
    </rPh>
    <rPh sb="7" eb="9">
      <t>コウキ</t>
    </rPh>
    <rPh sb="9" eb="12">
      <t>コウレイシャ</t>
    </rPh>
    <rPh sb="12" eb="14">
      <t>シエン</t>
    </rPh>
    <rPh sb="14" eb="15">
      <t>キン</t>
    </rPh>
    <rPh sb="15" eb="16">
      <t>ブン</t>
    </rPh>
    <phoneticPr fontId="3"/>
  </si>
  <si>
    <t>国民健康保険税介護納付金分</t>
    <rPh sb="0" eb="2">
      <t>コクミン</t>
    </rPh>
    <rPh sb="2" eb="4">
      <t>ケンコウ</t>
    </rPh>
    <rPh sb="4" eb="6">
      <t>ホケン</t>
    </rPh>
    <rPh sb="6" eb="7">
      <t>ゼイ</t>
    </rPh>
    <rPh sb="7" eb="9">
      <t>カイゴ</t>
    </rPh>
    <rPh sb="9" eb="12">
      <t>ノウフキン</t>
    </rPh>
    <rPh sb="12" eb="13">
      <t>ブン</t>
    </rPh>
    <phoneticPr fontId="3"/>
  </si>
  <si>
    <t>国民健康保険税子ども・子育て支援金分</t>
    <rPh sb="0" eb="2">
      <t>コクミン</t>
    </rPh>
    <rPh sb="2" eb="4">
      <t>ケンコウ</t>
    </rPh>
    <rPh sb="4" eb="6">
      <t>ホケン</t>
    </rPh>
    <rPh sb="6" eb="7">
      <t>ゼイ</t>
    </rPh>
    <rPh sb="7" eb="8">
      <t>コ</t>
    </rPh>
    <rPh sb="11" eb="13">
      <t>コソダ</t>
    </rPh>
    <rPh sb="14" eb="16">
      <t>シエン</t>
    </rPh>
    <rPh sb="16" eb="17">
      <t>キン</t>
    </rPh>
    <rPh sb="17" eb="18">
      <t>ブン</t>
    </rPh>
    <phoneticPr fontId="3"/>
  </si>
  <si>
    <t>1．1．1．1</t>
    <phoneticPr fontId="3"/>
  </si>
  <si>
    <t>1．1．2．1</t>
    <phoneticPr fontId="3"/>
  </si>
  <si>
    <t>1．2．1．1</t>
    <phoneticPr fontId="3"/>
  </si>
  <si>
    <t>1．5．1．1</t>
    <phoneticPr fontId="3"/>
  </si>
  <si>
    <t>1．2．2．1</t>
    <phoneticPr fontId="3"/>
  </si>
  <si>
    <t>1．3．3．1</t>
    <phoneticPr fontId="3"/>
  </si>
  <si>
    <t>1．4．1．1</t>
    <phoneticPr fontId="3"/>
  </si>
  <si>
    <t>1．6．1．1</t>
    <phoneticPr fontId="3"/>
  </si>
  <si>
    <t>1．7．1．1</t>
    <phoneticPr fontId="3"/>
  </si>
  <si>
    <t>1．1．1．2</t>
    <phoneticPr fontId="3"/>
  </si>
  <si>
    <t>1．1．1．3</t>
  </si>
  <si>
    <t>1．1．2．2</t>
    <phoneticPr fontId="3"/>
  </si>
  <si>
    <t>1．2．1．2</t>
    <phoneticPr fontId="3"/>
  </si>
  <si>
    <t>1．5．1．2</t>
    <phoneticPr fontId="3"/>
  </si>
  <si>
    <t>1．3．3．2</t>
    <phoneticPr fontId="3"/>
  </si>
  <si>
    <t>1．1．1．4</t>
  </si>
  <si>
    <t>1．1．1．2</t>
    <phoneticPr fontId="3"/>
  </si>
  <si>
    <t>1．1．1．3</t>
    <phoneticPr fontId="3"/>
  </si>
  <si>
    <t>合　　　　　　計</t>
    <rPh sb="0" eb="1">
      <t>ゴウ</t>
    </rPh>
    <rPh sb="7" eb="8">
      <t>ケイ</t>
    </rPh>
    <phoneticPr fontId="3"/>
  </si>
  <si>
    <t>-</t>
    <phoneticPr fontId="3"/>
  </si>
  <si>
    <t>予算現額</t>
    <rPh sb="0" eb="2">
      <t>ヨサン</t>
    </rPh>
    <rPh sb="2" eb="4">
      <t>ゲンガク</t>
    </rPh>
    <phoneticPr fontId="3"/>
  </si>
  <si>
    <t>調定額</t>
    <rPh sb="0" eb="1">
      <t>チョウテイ</t>
    </rPh>
    <rPh sb="1" eb="2">
      <t>テイ</t>
    </rPh>
    <rPh sb="2" eb="3">
      <t>ガク</t>
    </rPh>
    <phoneticPr fontId="3"/>
  </si>
  <si>
    <t>対前年度</t>
    <rPh sb="0" eb="1">
      <t>タイ</t>
    </rPh>
    <rPh sb="1" eb="2">
      <t>マエ</t>
    </rPh>
    <rPh sb="2" eb="3">
      <t>トシ</t>
    </rPh>
    <rPh sb="3" eb="4">
      <t>ド</t>
    </rPh>
    <phoneticPr fontId="3"/>
  </si>
  <si>
    <t>同月増減</t>
    <rPh sb="2" eb="4">
      <t>ゾウゲン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</si>
</sst>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0.00;&quot;△ &quot;0.00"/>
    <numFmt numFmtId="177" formatCode="#,##0;&quot;△ &quot;#,##0"/>
    <numFmt numFmtId="178" formatCode="0.00_ "/>
    <numFmt numFmtId="179" formatCode="#,##0_);[Red]\(#,##0\)"/>
    <numFmt numFmtId="180" formatCode="#,##0.000_);[Red]\(#,##0.000\)"/>
    <numFmt numFmtId="181" formatCode="#,##0.000000000_);[Red]\(#,##0.000000000\)"/>
    <numFmt numFmtId="182" formatCode="#,##0.00000000_);[Red]\(#,##0.00000000\)"/>
    <numFmt numFmtId="183" formatCode="0.00;&quot;▲ &quot;0.00"/>
    <numFmt numFmtId="184" formatCode="#,##0;&quot;▲ &quot;#,##0"/>
    <numFmt numFmtId="185" formatCode="#,##0.0000000_);[Red]\(#,##0.0000000\)"/>
    <numFmt numFmtId="186" formatCode="#,##0;[Red]#,##0"/>
  </numFmts>
  <fonts count="4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2"/>
      <name val="BIZ UDゴシック"/>
      <family val="3"/>
      <charset val="128"/>
    </font>
    <font>
      <sz val="6"/>
      <name val="ＭＳ Ｐゴシック"/>
      <family val="3"/>
      <charset val="128"/>
    </font>
    <font>
      <sz val="16"/>
      <name val="BIZ UDゴシック"/>
      <family val="3"/>
      <charset val="128"/>
    </font>
    <font>
      <sz val="16"/>
      <color rgb="FFFF0000"/>
      <name val="BIZ UDゴシック"/>
      <family val="3"/>
      <charset val="128"/>
    </font>
    <font>
      <b/>
      <sz val="16"/>
      <color indexed="81"/>
      <name val="BIZ UDゴシック"/>
      <family val="3"/>
      <charset val="128"/>
    </font>
    <font>
      <sz val="11"/>
      <name val="HGｺﾞｼｯｸE"/>
      <family val="3"/>
      <charset val="128"/>
    </font>
    <font>
      <b/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00B05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70C0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6"/>
      <color rgb="FF00B050"/>
      <name val="BIZ UDゴシック"/>
      <family val="3"/>
      <charset val="128"/>
    </font>
    <font>
      <sz val="14"/>
      <name val="HGｺﾞｼｯｸE"/>
      <family val="3"/>
      <charset val="128"/>
    </font>
    <font>
      <b/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b/>
      <sz val="11"/>
      <name val="BIZ UDゴシック"/>
      <family val="3"/>
      <charset val="128"/>
    </font>
    <font>
      <b/>
      <sz val="11"/>
      <color rgb="FFFF0000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b/>
      <sz val="8"/>
      <name val="BIZ UDゴシック"/>
      <family val="3"/>
      <charset val="128"/>
    </font>
    <font>
      <sz val="8"/>
      <name val="BIZ UDゴシック"/>
      <family val="3"/>
      <charset val="128"/>
    </font>
    <font>
      <sz val="11"/>
      <color rgb="FF0070C0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b/>
      <sz val="7"/>
      <name val="BIZ UDゴシック"/>
      <family val="3"/>
      <charset val="128"/>
    </font>
    <font>
      <b/>
      <sz val="9"/>
      <name val="BIZ UDゴシック"/>
      <family val="3"/>
      <charset val="128"/>
    </font>
    <font>
      <sz val="10"/>
      <name val="BIZ UDゴシック"/>
      <family val="3"/>
      <charset val="128"/>
    </font>
    <font>
      <b/>
      <sz val="11"/>
      <color indexed="81"/>
      <name val="BIZ UDゴシック"/>
      <family val="3"/>
      <charset val="128"/>
    </font>
    <font>
      <b/>
      <sz val="11"/>
      <color rgb="FF00B050"/>
      <name val="BIZ UDゴシック"/>
      <family val="3"/>
      <charset val="128"/>
    </font>
    <font>
      <sz val="11"/>
      <color rgb="FF00B050"/>
      <name val="BIZ UDゴシック"/>
      <family val="3"/>
      <charset val="128"/>
    </font>
    <font>
      <b/>
      <sz val="12"/>
      <color rgb="FFFF0000"/>
      <name val="BIZ UDゴシック"/>
      <family val="3"/>
      <charset val="128"/>
    </font>
    <font>
      <b/>
      <sz val="18"/>
      <color rgb="FFFFFF00"/>
      <name val="BIZ UDゴシック"/>
      <family val="3"/>
      <charset val="128"/>
    </font>
    <font>
      <b/>
      <sz val="11"/>
      <color rgb="FF0070C0"/>
      <name val="BIZ UDゴシック"/>
      <family val="3"/>
      <charset val="128"/>
    </font>
    <font>
      <sz val="11"/>
      <color rgb="FFC00000"/>
      <name val="BIZ UDゴシック"/>
      <family val="3"/>
      <charset val="128"/>
    </font>
    <font>
      <sz val="14"/>
      <color indexed="81"/>
      <name val="BIZ UDゴシック"/>
      <family val="3"/>
      <charset val="128"/>
    </font>
    <font>
      <sz val="12"/>
      <name val="BIZ UDゴシック"/>
      <family val="3"/>
      <charset val="128"/>
    </font>
  </fonts>
  <fills count="1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 style="slantDashDot">
        <color auto="1"/>
      </left>
      <right/>
      <top/>
      <bottom/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/>
      <right/>
      <top/>
      <bottom style="slantDashDot">
        <color auto="1"/>
      </bottom>
      <diagonal/>
    </border>
    <border>
      <left/>
      <right style="slantDashDot">
        <color auto="1"/>
      </right>
      <top/>
      <bottom style="slantDashDot">
        <color auto="1"/>
      </bottom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/>
      <right style="slantDashDot">
        <color auto="1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slantDashDot">
        <color auto="1"/>
      </left>
      <right style="thin">
        <color auto="1"/>
      </right>
      <top style="thin">
        <color indexed="64"/>
      </top>
      <bottom style="slantDashDot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slantDashDot">
        <color auto="1"/>
      </bottom>
      <diagonal/>
    </border>
    <border>
      <left style="slantDashDot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slantDashDot">
        <color auto="1"/>
      </right>
      <top style="slantDashDot">
        <color auto="1"/>
      </top>
      <bottom style="thin">
        <color indexed="64"/>
      </bottom>
      <diagonal/>
    </border>
    <border>
      <left style="thin">
        <color indexed="64"/>
      </left>
      <right style="slantDashDot">
        <color auto="1"/>
      </right>
      <top style="thin">
        <color indexed="64"/>
      </top>
      <bottom style="thin">
        <color indexed="64"/>
      </bottom>
      <diagonal/>
    </border>
    <border>
      <left style="slantDashDot">
        <color auto="1"/>
      </left>
      <right/>
      <top style="slantDashDot">
        <color auto="1"/>
      </top>
      <bottom style="thin">
        <color indexed="64"/>
      </bottom>
      <diagonal/>
    </border>
    <border>
      <left/>
      <right/>
      <top style="slantDashDot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slantDashDot">
        <color auto="1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slantDashDot">
        <color auto="1"/>
      </right>
      <top style="medium">
        <color indexed="64"/>
      </top>
      <bottom style="thin">
        <color indexed="64"/>
      </bottom>
      <diagonal/>
    </border>
    <border>
      <left style="slantDashDot">
        <color auto="1"/>
      </left>
      <right style="thin">
        <color indexed="64"/>
      </right>
      <top/>
      <bottom/>
      <diagonal/>
    </border>
    <border>
      <left style="thin">
        <color indexed="64"/>
      </left>
      <right style="slantDashDot">
        <color auto="1"/>
      </right>
      <top style="thin">
        <color indexed="64"/>
      </top>
      <bottom style="double">
        <color indexed="64"/>
      </bottom>
      <diagonal/>
    </border>
    <border>
      <left style="slantDashDot">
        <color auto="1"/>
      </left>
      <right style="thin">
        <color indexed="64"/>
      </right>
      <top/>
      <bottom style="slantDashDot">
        <color auto="1"/>
      </bottom>
      <diagonal/>
    </border>
    <border>
      <left style="thin">
        <color indexed="64"/>
      </left>
      <right style="thin">
        <color indexed="64"/>
      </right>
      <top/>
      <bottom style="slantDashDot">
        <color auto="1"/>
      </bottom>
      <diagonal/>
    </border>
    <border>
      <left style="thin">
        <color indexed="64"/>
      </left>
      <right style="medium">
        <color indexed="64"/>
      </right>
      <top/>
      <bottom style="slantDashDot">
        <color auto="1"/>
      </bottom>
      <diagonal/>
    </border>
    <border>
      <left style="medium">
        <color indexed="64"/>
      </left>
      <right style="thin">
        <color indexed="64"/>
      </right>
      <top/>
      <bottom style="slantDashDot">
        <color auto="1"/>
      </bottom>
      <diagonal/>
    </border>
    <border>
      <left style="thin">
        <color indexed="64"/>
      </left>
      <right style="slantDashDot">
        <color auto="1"/>
      </right>
      <top/>
      <bottom style="slantDashDot">
        <color auto="1"/>
      </bottom>
      <diagonal/>
    </border>
    <border>
      <left style="medium">
        <color indexed="64"/>
      </left>
      <right/>
      <top style="slantDashDot">
        <color auto="1"/>
      </top>
      <bottom style="medium">
        <color indexed="64"/>
      </bottom>
      <diagonal/>
    </border>
    <border>
      <left/>
      <right style="thin">
        <color indexed="64"/>
      </right>
      <top style="slantDashDot">
        <color auto="1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slantDashDot">
        <color auto="1"/>
      </bottom>
      <diagonal/>
    </border>
    <border>
      <left/>
      <right style="thin">
        <color indexed="64"/>
      </right>
      <top style="double">
        <color indexed="64"/>
      </top>
      <bottom style="slantDashDot">
        <color auto="1"/>
      </bottom>
      <diagonal/>
    </border>
    <border>
      <left style="thin">
        <color indexed="64"/>
      </left>
      <right style="thin">
        <color indexed="64"/>
      </right>
      <top style="slantDashDot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slantDashDot">
        <color indexed="64"/>
      </top>
      <bottom style="thin">
        <color indexed="64"/>
      </bottom>
      <diagonal/>
    </border>
    <border>
      <left/>
      <right style="medium">
        <color indexed="64"/>
      </right>
      <top style="slantDashDot">
        <color indexed="64"/>
      </top>
      <bottom style="medium">
        <color indexed="64"/>
      </bottom>
      <diagonal/>
    </border>
    <border>
      <left style="thin">
        <color indexed="64"/>
      </left>
      <right style="slantDashDot">
        <color indexed="64"/>
      </right>
      <top style="slantDashDot">
        <color indexed="64"/>
      </top>
      <bottom style="thin">
        <color indexed="64"/>
      </bottom>
      <diagonal/>
    </border>
    <border>
      <left style="slantDashDot">
        <color auto="1"/>
      </left>
      <right/>
      <top style="slantDashDot">
        <color auto="1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slantDashDot">
        <color auto="1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auto="1"/>
      </top>
      <bottom style="thin">
        <color indexed="64"/>
      </bottom>
      <diagonal/>
    </border>
    <border>
      <left/>
      <right/>
      <top style="mediumDashed">
        <color auto="1"/>
      </top>
      <bottom/>
      <diagonal/>
    </border>
    <border>
      <left style="mediumDashed">
        <color auto="1"/>
      </left>
      <right style="thin">
        <color indexed="64"/>
      </right>
      <top/>
      <bottom/>
      <diagonal/>
    </border>
    <border>
      <left style="thin">
        <color indexed="64"/>
      </left>
      <right style="mediumDashed">
        <color auto="1"/>
      </right>
      <top style="thin">
        <color indexed="64"/>
      </top>
      <bottom style="double">
        <color indexed="64"/>
      </bottom>
      <diagonal/>
    </border>
    <border>
      <left style="mediumDashed">
        <color auto="1"/>
      </left>
      <right style="thin">
        <color indexed="64"/>
      </right>
      <top/>
      <bottom style="mediumDashed">
        <color auto="1"/>
      </bottom>
      <diagonal/>
    </border>
    <border>
      <left style="thin">
        <color indexed="64"/>
      </left>
      <right style="thin">
        <color indexed="64"/>
      </right>
      <top/>
      <bottom style="mediumDashed">
        <color auto="1"/>
      </bottom>
      <diagonal/>
    </border>
    <border>
      <left style="thin">
        <color indexed="64"/>
      </left>
      <right style="medium">
        <color indexed="64"/>
      </right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 style="medium">
        <color indexed="64"/>
      </left>
      <right style="thin">
        <color indexed="64"/>
      </right>
      <top/>
      <bottom style="mediumDashed">
        <color auto="1"/>
      </bottom>
      <diagonal/>
    </border>
    <border>
      <left/>
      <right style="thin">
        <color indexed="64"/>
      </right>
      <top style="double">
        <color indexed="64"/>
      </top>
      <bottom style="mediumDashed">
        <color auto="1"/>
      </bottom>
      <diagonal/>
    </border>
    <border>
      <left style="thin">
        <color indexed="64"/>
      </left>
      <right style="mediumDashed">
        <color auto="1"/>
      </right>
      <top/>
      <bottom style="mediumDashed">
        <color auto="1"/>
      </bottom>
      <diagonal/>
    </border>
    <border>
      <left/>
      <right/>
      <top/>
      <bottom style="thick">
        <color auto="1"/>
      </bottom>
      <diagonal/>
    </border>
    <border>
      <left style="mediumDashed">
        <color auto="1"/>
      </left>
      <right/>
      <top style="mediumDashed">
        <color auto="1"/>
      </top>
      <bottom style="thin">
        <color indexed="64"/>
      </bottom>
      <diagonal/>
    </border>
    <border>
      <left/>
      <right style="thin">
        <color indexed="64"/>
      </right>
      <top style="mediumDashed">
        <color auto="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Dashed">
        <color auto="1"/>
      </top>
      <bottom style="thin">
        <color indexed="64"/>
      </bottom>
      <diagonal/>
    </border>
    <border>
      <left/>
      <right/>
      <top style="mediumDashed">
        <color auto="1"/>
      </top>
      <bottom style="thin">
        <color indexed="64"/>
      </bottom>
      <diagonal/>
    </border>
    <border>
      <left style="thin">
        <color indexed="64"/>
      </left>
      <right style="mediumDashed">
        <color auto="1"/>
      </right>
      <top/>
      <bottom style="thin">
        <color indexed="64"/>
      </bottom>
      <diagonal/>
    </border>
    <border>
      <left style="mediumDashed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419">
    <xf numFmtId="0" fontId="0" fillId="0" borderId="0" xfId="0"/>
    <xf numFmtId="0" fontId="4" fillId="0" borderId="0" xfId="0" applyFont="1" applyFill="1" applyAlignment="1"/>
    <xf numFmtId="0" fontId="4" fillId="0" borderId="0" xfId="0" applyFont="1" applyAlignment="1"/>
    <xf numFmtId="176" fontId="4" fillId="0" borderId="0" xfId="0" applyNumberFormat="1" applyFont="1" applyAlignment="1"/>
    <xf numFmtId="0" fontId="4" fillId="0" borderId="0" xfId="0" applyFont="1"/>
    <xf numFmtId="0" fontId="4" fillId="0" borderId="6" xfId="0" applyFont="1" applyFill="1" applyBorder="1" applyAlignment="1">
      <alignment horizontal="distributed" vertical="center" indent="1"/>
    </xf>
    <xf numFmtId="0" fontId="4" fillId="0" borderId="7" xfId="0" applyFont="1" applyBorder="1" applyAlignment="1">
      <alignment horizontal="distributed" vertical="center" indent="1"/>
    </xf>
    <xf numFmtId="0" fontId="4" fillId="0" borderId="6" xfId="0" applyFont="1" applyBorder="1" applyAlignment="1">
      <alignment horizontal="distributed" vertical="center" indent="1"/>
    </xf>
    <xf numFmtId="176" fontId="4" fillId="0" borderId="2" xfId="0" applyNumberFormat="1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7" xfId="0" applyFont="1" applyFill="1" applyBorder="1" applyAlignment="1">
      <alignment horizontal="distributed" vertical="center" indent="1"/>
    </xf>
    <xf numFmtId="0" fontId="4" fillId="0" borderId="18" xfId="0" applyFont="1" applyBorder="1" applyAlignment="1">
      <alignment horizontal="distributed" vertical="center" indent="1"/>
    </xf>
    <xf numFmtId="0" fontId="4" fillId="0" borderId="17" xfId="0" applyFont="1" applyBorder="1" applyAlignment="1">
      <alignment horizontal="distributed" vertical="center" indent="1"/>
    </xf>
    <xf numFmtId="0" fontId="4" fillId="0" borderId="20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176" fontId="4" fillId="0" borderId="13" xfId="0" applyNumberFormat="1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/>
    </xf>
    <xf numFmtId="177" fontId="4" fillId="0" borderId="27" xfId="0" applyNumberFormat="1" applyFont="1" applyFill="1" applyBorder="1" applyAlignment="1">
      <alignment vertical="center"/>
    </xf>
    <xf numFmtId="177" fontId="5" fillId="0" borderId="43" xfId="0" applyNumberFormat="1" applyFont="1" applyFill="1" applyBorder="1" applyAlignment="1">
      <alignment horizontal="right" vertical="center"/>
    </xf>
    <xf numFmtId="10" fontId="5" fillId="0" borderId="36" xfId="0" applyNumberFormat="1" applyFont="1" applyBorder="1" applyAlignment="1">
      <alignment vertical="center"/>
    </xf>
    <xf numFmtId="10" fontId="4" fillId="0" borderId="36" xfId="0" applyNumberFormat="1" applyFont="1" applyBorder="1" applyAlignment="1">
      <alignment vertical="center"/>
    </xf>
    <xf numFmtId="176" fontId="5" fillId="0" borderId="38" xfId="0" applyNumberFormat="1" applyFont="1" applyBorder="1" applyAlignment="1">
      <alignment vertical="center"/>
    </xf>
    <xf numFmtId="10" fontId="5" fillId="0" borderId="38" xfId="0" applyNumberFormat="1" applyFont="1" applyBorder="1" applyAlignment="1">
      <alignment vertical="center"/>
    </xf>
    <xf numFmtId="10" fontId="4" fillId="0" borderId="38" xfId="0" applyNumberFormat="1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177" fontId="4" fillId="0" borderId="35" xfId="0" applyNumberFormat="1" applyFont="1" applyFill="1" applyBorder="1" applyAlignment="1">
      <alignment vertical="center"/>
    </xf>
    <xf numFmtId="10" fontId="5" fillId="0" borderId="52" xfId="0" applyNumberFormat="1" applyFont="1" applyBorder="1" applyAlignment="1">
      <alignment vertical="center"/>
    </xf>
    <xf numFmtId="10" fontId="4" fillId="0" borderId="52" xfId="0" applyNumberFormat="1" applyFont="1" applyBorder="1" applyAlignment="1">
      <alignment vertical="center"/>
    </xf>
    <xf numFmtId="176" fontId="5" fillId="0" borderId="37" xfId="0" applyNumberFormat="1" applyFont="1" applyBorder="1" applyAlignment="1">
      <alignment vertical="center"/>
    </xf>
    <xf numFmtId="10" fontId="5" fillId="0" borderId="37" xfId="0" applyNumberFormat="1" applyFont="1" applyBorder="1" applyAlignment="1">
      <alignment vertical="center"/>
    </xf>
    <xf numFmtId="10" fontId="4" fillId="0" borderId="37" xfId="0" applyNumberFormat="1" applyFont="1" applyBorder="1" applyAlignment="1">
      <alignment vertical="center"/>
    </xf>
    <xf numFmtId="0" fontId="4" fillId="0" borderId="33" xfId="0" applyFont="1" applyFill="1" applyBorder="1" applyAlignment="1">
      <alignment horizontal="center" vertical="center"/>
    </xf>
    <xf numFmtId="10" fontId="5" fillId="0" borderId="52" xfId="0" applyNumberFormat="1" applyFont="1" applyFill="1" applyBorder="1" applyAlignment="1">
      <alignment vertical="center"/>
    </xf>
    <xf numFmtId="10" fontId="4" fillId="0" borderId="52" xfId="0" applyNumberFormat="1" applyFont="1" applyFill="1" applyBorder="1" applyAlignment="1">
      <alignment vertical="center"/>
    </xf>
    <xf numFmtId="176" fontId="5" fillId="0" borderId="37" xfId="0" applyNumberFormat="1" applyFont="1" applyFill="1" applyBorder="1" applyAlignment="1">
      <alignment vertical="center"/>
    </xf>
    <xf numFmtId="10" fontId="5" fillId="0" borderId="37" xfId="0" applyNumberFormat="1" applyFont="1" applyFill="1" applyBorder="1" applyAlignment="1">
      <alignment vertical="center"/>
    </xf>
    <xf numFmtId="10" fontId="4" fillId="0" borderId="37" xfId="0" applyNumberFormat="1" applyFont="1" applyFill="1" applyBorder="1" applyAlignment="1">
      <alignment vertical="center"/>
    </xf>
    <xf numFmtId="0" fontId="4" fillId="0" borderId="0" xfId="0" applyFont="1" applyFill="1"/>
    <xf numFmtId="177" fontId="4" fillId="0" borderId="55" xfId="0" applyNumberFormat="1" applyFont="1" applyFill="1" applyBorder="1" applyAlignment="1">
      <alignment vertical="center"/>
    </xf>
    <xf numFmtId="0" fontId="4" fillId="0" borderId="53" xfId="0" applyFont="1" applyBorder="1" applyAlignment="1">
      <alignment horizontal="center" vertical="center"/>
    </xf>
    <xf numFmtId="177" fontId="5" fillId="0" borderId="58" xfId="0" applyNumberFormat="1" applyFont="1" applyFill="1" applyBorder="1" applyAlignment="1">
      <alignment vertical="center"/>
    </xf>
    <xf numFmtId="177" fontId="5" fillId="0" borderId="59" xfId="0" applyNumberFormat="1" applyFont="1" applyFill="1" applyBorder="1" applyAlignment="1">
      <alignment vertical="center"/>
    </xf>
    <xf numFmtId="177" fontId="5" fillId="0" borderId="21" xfId="0" applyNumberFormat="1" applyFont="1" applyFill="1" applyBorder="1" applyAlignment="1">
      <alignment vertical="center"/>
    </xf>
    <xf numFmtId="10" fontId="5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176" fontId="5" fillId="0" borderId="48" xfId="0" applyNumberFormat="1" applyFont="1" applyBorder="1" applyAlignment="1">
      <alignment vertical="center"/>
    </xf>
    <xf numFmtId="10" fontId="5" fillId="0" borderId="48" xfId="0" applyNumberFormat="1" applyFont="1" applyBorder="1" applyAlignment="1">
      <alignment vertical="center"/>
    </xf>
    <xf numFmtId="10" fontId="4" fillId="0" borderId="48" xfId="0" applyNumberFormat="1" applyFont="1" applyBorder="1" applyAlignment="1">
      <alignment vertical="center"/>
    </xf>
    <xf numFmtId="177" fontId="5" fillId="0" borderId="63" xfId="0" applyNumberFormat="1" applyFont="1" applyFill="1" applyBorder="1" applyAlignment="1">
      <alignment vertical="center"/>
    </xf>
    <xf numFmtId="177" fontId="5" fillId="0" borderId="64" xfId="0" applyNumberFormat="1" applyFont="1" applyFill="1" applyBorder="1" applyAlignment="1">
      <alignment vertical="center"/>
    </xf>
    <xf numFmtId="177" fontId="5" fillId="0" borderId="65" xfId="0" applyNumberFormat="1" applyFont="1" applyFill="1" applyBorder="1" applyAlignment="1">
      <alignment vertical="center"/>
    </xf>
    <xf numFmtId="177" fontId="5" fillId="0" borderId="65" xfId="0" applyNumberFormat="1" applyFont="1" applyFill="1" applyBorder="1" applyAlignment="1">
      <alignment horizontal="right" vertical="center"/>
    </xf>
    <xf numFmtId="177" fontId="5" fillId="0" borderId="66" xfId="0" applyNumberFormat="1" applyFont="1" applyFill="1" applyBorder="1" applyAlignment="1">
      <alignment horizontal="right" vertical="center"/>
    </xf>
    <xf numFmtId="177" fontId="5" fillId="0" borderId="66" xfId="0" applyNumberFormat="1" applyFont="1" applyFill="1" applyBorder="1" applyAlignment="1">
      <alignment vertical="center"/>
    </xf>
    <xf numFmtId="10" fontId="5" fillId="0" borderId="60" xfId="0" applyNumberFormat="1" applyFont="1" applyBorder="1" applyAlignment="1">
      <alignment vertical="center"/>
    </xf>
    <xf numFmtId="10" fontId="4" fillId="0" borderId="60" xfId="0" applyNumberFormat="1" applyFont="1" applyBorder="1" applyAlignment="1">
      <alignment vertical="center"/>
    </xf>
    <xf numFmtId="176" fontId="5" fillId="0" borderId="67" xfId="0" applyNumberFormat="1" applyFont="1" applyBorder="1" applyAlignment="1">
      <alignment vertical="center"/>
    </xf>
    <xf numFmtId="10" fontId="5" fillId="0" borderId="67" xfId="0" applyNumberFormat="1" applyFont="1" applyBorder="1" applyAlignment="1">
      <alignment vertical="center"/>
    </xf>
    <xf numFmtId="10" fontId="4" fillId="0" borderId="67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0" fontId="4" fillId="0" borderId="0" xfId="0" applyNumberFormat="1" applyFont="1" applyAlignment="1">
      <alignment vertical="center"/>
    </xf>
    <xf numFmtId="176" fontId="4" fillId="0" borderId="0" xfId="0" applyNumberFormat="1" applyFont="1" applyAlignment="1">
      <alignment vertical="center"/>
    </xf>
    <xf numFmtId="0" fontId="4" fillId="0" borderId="7" xfId="0" applyFont="1" applyFill="1" applyBorder="1" applyAlignment="1">
      <alignment horizontal="distributed" vertical="center" indent="1"/>
    </xf>
    <xf numFmtId="0" fontId="4" fillId="0" borderId="18" xfId="0" applyFont="1" applyFill="1" applyBorder="1" applyAlignment="1">
      <alignment horizontal="distributed" vertical="center" indent="1"/>
    </xf>
    <xf numFmtId="0" fontId="4" fillId="0" borderId="11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177" fontId="4" fillId="0" borderId="43" xfId="0" applyNumberFormat="1" applyFont="1" applyFill="1" applyBorder="1" applyAlignment="1">
      <alignment vertical="center"/>
    </xf>
    <xf numFmtId="10" fontId="5" fillId="0" borderId="9" xfId="0" applyNumberFormat="1" applyFont="1" applyBorder="1" applyAlignment="1">
      <alignment vertical="center"/>
    </xf>
    <xf numFmtId="10" fontId="4" fillId="0" borderId="9" xfId="0" applyNumberFormat="1" applyFont="1" applyBorder="1" applyAlignment="1">
      <alignment vertical="center"/>
    </xf>
    <xf numFmtId="176" fontId="5" fillId="0" borderId="28" xfId="0" applyNumberFormat="1" applyFont="1" applyFill="1" applyBorder="1" applyAlignment="1">
      <alignment vertical="center"/>
    </xf>
    <xf numFmtId="10" fontId="5" fillId="0" borderId="28" xfId="0" applyNumberFormat="1" applyFont="1" applyFill="1" applyBorder="1" applyAlignment="1">
      <alignment vertical="center"/>
    </xf>
    <xf numFmtId="10" fontId="4" fillId="0" borderId="28" xfId="0" applyNumberFormat="1" applyFont="1" applyBorder="1" applyAlignment="1">
      <alignment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/>
    <xf numFmtId="0" fontId="4" fillId="0" borderId="0" xfId="0" applyNumberFormat="1" applyFont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4" fillId="0" borderId="63" xfId="0" applyFont="1" applyBorder="1" applyAlignment="1">
      <alignment horizontal="center" vertical="center"/>
    </xf>
    <xf numFmtId="0" fontId="4" fillId="0" borderId="70" xfId="0" applyFont="1" applyFill="1" applyBorder="1" applyAlignment="1">
      <alignment horizontal="center" vertical="center"/>
    </xf>
    <xf numFmtId="177" fontId="4" fillId="0" borderId="65" xfId="1" applyNumberFormat="1" applyFont="1" applyFill="1" applyBorder="1" applyAlignment="1">
      <alignment vertical="center"/>
    </xf>
    <xf numFmtId="177" fontId="4" fillId="0" borderId="66" xfId="0" applyNumberFormat="1" applyFont="1" applyFill="1" applyBorder="1" applyAlignment="1">
      <alignment horizontal="right" vertical="center"/>
    </xf>
    <xf numFmtId="177" fontId="5" fillId="0" borderId="18" xfId="0" applyNumberFormat="1" applyFont="1" applyFill="1" applyBorder="1" applyAlignment="1">
      <alignment vertical="center"/>
    </xf>
    <xf numFmtId="177" fontId="5" fillId="0" borderId="18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177" fontId="4" fillId="0" borderId="18" xfId="1" applyNumberFormat="1" applyFont="1" applyFill="1" applyBorder="1" applyAlignment="1">
      <alignment vertical="center"/>
    </xf>
    <xf numFmtId="177" fontId="4" fillId="0" borderId="17" xfId="0" applyNumberFormat="1" applyFont="1" applyFill="1" applyBorder="1" applyAlignment="1">
      <alignment horizontal="right" vertical="center"/>
    </xf>
    <xf numFmtId="10" fontId="5" fillId="0" borderId="12" xfId="0" applyNumberFormat="1" applyFont="1" applyBorder="1" applyAlignment="1">
      <alignment vertical="center"/>
    </xf>
    <xf numFmtId="10" fontId="4" fillId="0" borderId="12" xfId="0" applyNumberFormat="1" applyFont="1" applyBorder="1" applyAlignment="1">
      <alignment vertical="center"/>
    </xf>
    <xf numFmtId="176" fontId="5" fillId="0" borderId="67" xfId="0" applyNumberFormat="1" applyFont="1" applyFill="1" applyBorder="1" applyAlignment="1">
      <alignment vertical="center"/>
    </xf>
    <xf numFmtId="10" fontId="5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76" fontId="5" fillId="0" borderId="22" xfId="0" applyNumberFormat="1" applyFont="1" applyFill="1" applyBorder="1" applyAlignment="1">
      <alignment vertical="center"/>
    </xf>
    <xf numFmtId="176" fontId="4" fillId="0" borderId="0" xfId="0" applyNumberFormat="1" applyFont="1"/>
    <xf numFmtId="179" fontId="0" fillId="0" borderId="0" xfId="0" applyNumberFormat="1" applyAlignment="1">
      <alignment vertical="center"/>
    </xf>
    <xf numFmtId="179" fontId="1" fillId="3" borderId="0" xfId="0" applyNumberFormat="1" applyFont="1" applyFill="1" applyAlignment="1">
      <alignment vertical="center"/>
    </xf>
    <xf numFmtId="179" fontId="7" fillId="3" borderId="0" xfId="0" applyNumberFormat="1" applyFont="1" applyFill="1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179" fontId="0" fillId="0" borderId="35" xfId="0" applyNumberFormat="1" applyFont="1" applyBorder="1" applyAlignment="1">
      <alignment vertical="center"/>
    </xf>
    <xf numFmtId="179" fontId="0" fillId="0" borderId="0" xfId="0" applyNumberFormat="1" applyFont="1" applyAlignment="1">
      <alignment vertical="center"/>
    </xf>
    <xf numFmtId="179" fontId="8" fillId="0" borderId="0" xfId="0" applyNumberFormat="1" applyFont="1" applyFill="1" applyAlignment="1">
      <alignment vertical="center"/>
    </xf>
    <xf numFmtId="179" fontId="0" fillId="0" borderId="0" xfId="0" applyNumberFormat="1" applyFont="1" applyFill="1" applyAlignment="1">
      <alignment vertical="center"/>
    </xf>
    <xf numFmtId="179" fontId="0" fillId="0" borderId="0" xfId="0" applyNumberFormat="1" applyFont="1" applyAlignment="1">
      <alignment horizontal="right" vertical="center"/>
    </xf>
    <xf numFmtId="179" fontId="9" fillId="4" borderId="0" xfId="0" applyNumberFormat="1" applyFont="1" applyFill="1" applyAlignment="1">
      <alignment vertical="center"/>
    </xf>
    <xf numFmtId="179" fontId="0" fillId="0" borderId="71" xfId="0" applyNumberFormat="1" applyFont="1" applyBorder="1" applyAlignment="1">
      <alignment vertical="center"/>
    </xf>
    <xf numFmtId="179" fontId="0" fillId="0" borderId="72" xfId="0" applyNumberFormat="1" applyFont="1" applyBorder="1" applyAlignment="1">
      <alignment vertical="center"/>
    </xf>
    <xf numFmtId="179" fontId="8" fillId="0" borderId="72" xfId="0" applyNumberFormat="1" applyFont="1" applyBorder="1" applyAlignment="1">
      <alignment vertical="center"/>
    </xf>
    <xf numFmtId="179" fontId="0" fillId="0" borderId="73" xfId="0" applyNumberFormat="1" applyFont="1" applyBorder="1" applyAlignment="1">
      <alignment vertical="center"/>
    </xf>
    <xf numFmtId="179" fontId="0" fillId="0" borderId="0" xfId="0" applyNumberFormat="1" applyFont="1" applyBorder="1" applyAlignment="1">
      <alignment vertical="center"/>
    </xf>
    <xf numFmtId="179" fontId="0" fillId="0" borderId="0" xfId="0" applyNumberFormat="1" applyBorder="1" applyAlignment="1">
      <alignment vertical="center"/>
    </xf>
    <xf numFmtId="181" fontId="0" fillId="0" borderId="0" xfId="0" applyNumberFormat="1" applyFont="1" applyAlignment="1">
      <alignment vertical="center"/>
    </xf>
    <xf numFmtId="179" fontId="0" fillId="0" borderId="0" xfId="0" applyNumberFormat="1" applyFont="1" applyFill="1" applyBorder="1" applyAlignment="1">
      <alignment vertical="center"/>
    </xf>
    <xf numFmtId="179" fontId="8" fillId="0" borderId="35" xfId="0" applyNumberFormat="1" applyFont="1" applyFill="1" applyBorder="1" applyAlignment="1">
      <alignment vertical="center"/>
    </xf>
    <xf numFmtId="179" fontId="0" fillId="2" borderId="35" xfId="0" applyNumberFormat="1" applyFont="1" applyFill="1" applyBorder="1" applyAlignment="1">
      <alignment vertical="center"/>
    </xf>
    <xf numFmtId="179" fontId="0" fillId="0" borderId="0" xfId="0" applyNumberFormat="1" applyFont="1" applyAlignment="1">
      <alignment horizontal="center" vertical="center" shrinkToFit="1"/>
    </xf>
    <xf numFmtId="179" fontId="0" fillId="0" borderId="74" xfId="0" applyNumberFormat="1" applyFont="1" applyBorder="1" applyAlignment="1">
      <alignment vertical="center"/>
    </xf>
    <xf numFmtId="179" fontId="0" fillId="0" borderId="75" xfId="0" applyNumberFormat="1" applyFont="1" applyBorder="1" applyAlignment="1">
      <alignment vertical="center"/>
    </xf>
    <xf numFmtId="179" fontId="0" fillId="0" borderId="76" xfId="0" applyNumberFormat="1" applyFont="1" applyBorder="1" applyAlignment="1">
      <alignment vertical="center"/>
    </xf>
    <xf numFmtId="179" fontId="9" fillId="5" borderId="35" xfId="0" applyNumberFormat="1" applyFont="1" applyFill="1" applyBorder="1" applyAlignment="1">
      <alignment vertical="center"/>
    </xf>
    <xf numFmtId="179" fontId="0" fillId="7" borderId="0" xfId="0" applyNumberFormat="1" applyFont="1" applyFill="1" applyAlignment="1">
      <alignment vertical="center"/>
    </xf>
    <xf numFmtId="179" fontId="0" fillId="0" borderId="0" xfId="0" applyNumberFormat="1" applyFont="1" applyAlignment="1">
      <alignment horizontal="center" vertical="center"/>
    </xf>
    <xf numFmtId="179" fontId="0" fillId="8" borderId="35" xfId="0" applyNumberFormat="1" applyFont="1" applyFill="1" applyBorder="1" applyAlignment="1">
      <alignment horizontal="center" vertical="center"/>
    </xf>
    <xf numFmtId="179" fontId="0" fillId="8" borderId="35" xfId="0" applyNumberFormat="1" applyFont="1" applyFill="1" applyBorder="1" applyAlignment="1">
      <alignment vertical="center"/>
    </xf>
    <xf numFmtId="179" fontId="0" fillId="5" borderId="0" xfId="0" applyNumberFormat="1" applyFont="1" applyFill="1" applyAlignment="1">
      <alignment horizontal="center" vertical="center"/>
    </xf>
    <xf numFmtId="179" fontId="10" fillId="8" borderId="35" xfId="0" applyNumberFormat="1" applyFont="1" applyFill="1" applyBorder="1" applyAlignment="1">
      <alignment horizontal="center" vertical="center"/>
    </xf>
    <xf numFmtId="179" fontId="8" fillId="0" borderId="35" xfId="0" applyNumberFormat="1" applyFont="1" applyBorder="1" applyAlignment="1">
      <alignment horizontal="right" vertical="center"/>
    </xf>
    <xf numFmtId="179" fontId="0" fillId="0" borderId="35" xfId="0" applyNumberFormat="1" applyFont="1" applyBorder="1" applyAlignment="1">
      <alignment horizontal="right" vertical="center"/>
    </xf>
    <xf numFmtId="179" fontId="11" fillId="8" borderId="35" xfId="0" applyNumberFormat="1" applyFont="1" applyFill="1" applyBorder="1" applyAlignment="1">
      <alignment horizontal="center" vertical="center"/>
    </xf>
    <xf numFmtId="179" fontId="12" fillId="0" borderId="0" xfId="0" applyNumberFormat="1" applyFont="1" applyAlignment="1">
      <alignment vertical="center"/>
    </xf>
    <xf numFmtId="179" fontId="8" fillId="0" borderId="0" xfId="0" applyNumberFormat="1" applyFont="1" applyAlignment="1">
      <alignment vertical="center"/>
    </xf>
    <xf numFmtId="179" fontId="8" fillId="0" borderId="35" xfId="0" applyNumberFormat="1" applyFont="1" applyBorder="1" applyAlignment="1">
      <alignment vertical="center"/>
    </xf>
    <xf numFmtId="179" fontId="13" fillId="0" borderId="0" xfId="0" applyNumberFormat="1" applyFont="1" applyAlignment="1">
      <alignment vertical="center"/>
    </xf>
    <xf numFmtId="179" fontId="13" fillId="0" borderId="35" xfId="0" applyNumberFormat="1" applyFont="1" applyBorder="1" applyAlignment="1">
      <alignment horizontal="right" vertical="center"/>
    </xf>
    <xf numFmtId="179" fontId="14" fillId="0" borderId="35" xfId="0" applyNumberFormat="1" applyFont="1" applyBorder="1" applyAlignment="1">
      <alignment vertical="center"/>
    </xf>
    <xf numFmtId="179" fontId="14" fillId="0" borderId="35" xfId="0" applyNumberFormat="1" applyFont="1" applyFill="1" applyBorder="1" applyAlignment="1">
      <alignment vertical="center"/>
    </xf>
    <xf numFmtId="179" fontId="13" fillId="0" borderId="35" xfId="0" applyNumberFormat="1" applyFont="1" applyFill="1" applyBorder="1" applyAlignment="1">
      <alignment horizontal="right" vertical="center"/>
    </xf>
    <xf numFmtId="179" fontId="11" fillId="0" borderId="35" xfId="0" applyNumberFormat="1" applyFont="1" applyFill="1" applyBorder="1" applyAlignment="1">
      <alignment vertical="center"/>
    </xf>
    <xf numFmtId="179" fontId="13" fillId="0" borderId="35" xfId="0" applyNumberFormat="1" applyFont="1" applyFill="1" applyBorder="1" applyAlignment="1">
      <alignment vertical="center"/>
    </xf>
    <xf numFmtId="179" fontId="8" fillId="0" borderId="35" xfId="0" applyNumberFormat="1" applyFont="1" applyFill="1" applyBorder="1" applyAlignment="1">
      <alignment horizontal="right" vertical="center"/>
    </xf>
    <xf numFmtId="179" fontId="0" fillId="0" borderId="35" xfId="0" applyNumberFormat="1" applyFont="1" applyFill="1" applyBorder="1" applyAlignment="1">
      <alignment horizontal="right" vertical="center"/>
    </xf>
    <xf numFmtId="179" fontId="15" fillId="0" borderId="35" xfId="0" applyNumberFormat="1" applyFont="1" applyFill="1" applyBorder="1" applyAlignment="1">
      <alignment horizontal="right" vertical="center"/>
    </xf>
    <xf numFmtId="179" fontId="0" fillId="0" borderId="35" xfId="0" applyNumberFormat="1" applyFont="1" applyFill="1" applyBorder="1" applyAlignment="1">
      <alignment vertical="center"/>
    </xf>
    <xf numFmtId="179" fontId="15" fillId="0" borderId="35" xfId="0" applyNumberFormat="1" applyFont="1" applyFill="1" applyBorder="1" applyAlignment="1">
      <alignment vertical="center"/>
    </xf>
    <xf numFmtId="179" fontId="16" fillId="0" borderId="0" xfId="0" applyNumberFormat="1" applyFont="1" applyAlignment="1">
      <alignment vertical="center"/>
    </xf>
    <xf numFmtId="179" fontId="13" fillId="0" borderId="35" xfId="0" applyNumberFormat="1" applyFont="1" applyBorder="1" applyAlignment="1">
      <alignment vertical="center"/>
    </xf>
    <xf numFmtId="179" fontId="0" fillId="0" borderId="35" xfId="0" applyNumberFormat="1" applyBorder="1" applyAlignment="1">
      <alignment vertical="center"/>
    </xf>
    <xf numFmtId="179" fontId="10" fillId="0" borderId="35" xfId="0" applyNumberFormat="1" applyFont="1" applyFill="1" applyBorder="1" applyAlignment="1">
      <alignment vertical="center"/>
    </xf>
    <xf numFmtId="179" fontId="15" fillId="0" borderId="35" xfId="0" applyNumberFormat="1" applyFont="1" applyBorder="1" applyAlignment="1">
      <alignment vertical="center"/>
    </xf>
    <xf numFmtId="179" fontId="10" fillId="0" borderId="35" xfId="0" applyNumberFormat="1" applyFont="1" applyBorder="1" applyAlignment="1">
      <alignment vertical="center"/>
    </xf>
    <xf numFmtId="179" fontId="9" fillId="5" borderId="0" xfId="0" applyNumberFormat="1" applyFont="1" applyFill="1" applyAlignment="1">
      <alignment vertical="center"/>
    </xf>
    <xf numFmtId="179" fontId="9" fillId="2" borderId="35" xfId="0" applyNumberFormat="1" applyFont="1" applyFill="1" applyBorder="1" applyAlignment="1">
      <alignment vertical="center"/>
    </xf>
    <xf numFmtId="179" fontId="8" fillId="2" borderId="35" xfId="0" applyNumberFormat="1" applyFont="1" applyFill="1" applyBorder="1" applyAlignment="1">
      <alignment vertical="center"/>
    </xf>
    <xf numFmtId="179" fontId="16" fillId="0" borderId="0" xfId="0" applyNumberFormat="1" applyFont="1" applyFill="1" applyAlignment="1">
      <alignment vertical="center"/>
    </xf>
    <xf numFmtId="179" fontId="0" fillId="0" borderId="0" xfId="0" applyNumberFormat="1" applyFill="1" applyAlignment="1">
      <alignment horizontal="center" vertical="center"/>
    </xf>
    <xf numFmtId="179" fontId="9" fillId="0" borderId="0" xfId="0" applyNumberFormat="1" applyFont="1" applyFill="1" applyAlignment="1">
      <alignment vertical="center"/>
    </xf>
    <xf numFmtId="179" fontId="9" fillId="0" borderId="0" xfId="0" applyNumberFormat="1" applyFont="1" applyFill="1" applyBorder="1" applyAlignment="1">
      <alignment vertical="center"/>
    </xf>
    <xf numFmtId="179" fontId="8" fillId="0" borderId="0" xfId="0" applyNumberFormat="1" applyFont="1" applyFill="1" applyBorder="1" applyAlignment="1">
      <alignment vertical="center"/>
    </xf>
    <xf numFmtId="179" fontId="0" fillId="0" borderId="0" xfId="0" applyNumberFormat="1" applyFill="1" applyAlignment="1">
      <alignment vertical="center"/>
    </xf>
    <xf numFmtId="179" fontId="0" fillId="0" borderId="77" xfId="0" applyNumberFormat="1" applyBorder="1" applyAlignment="1">
      <alignment vertical="center"/>
    </xf>
    <xf numFmtId="179" fontId="0" fillId="9" borderId="0" xfId="0" applyNumberFormat="1" applyFont="1" applyFill="1" applyAlignment="1">
      <alignment horizontal="center" vertical="center"/>
    </xf>
    <xf numFmtId="179" fontId="0" fillId="9" borderId="0" xfId="0" applyNumberFormat="1" applyFont="1" applyFill="1" applyAlignment="1">
      <alignment vertical="center"/>
    </xf>
    <xf numFmtId="179" fontId="0" fillId="0" borderId="73" xfId="0" applyNumberFormat="1" applyBorder="1" applyAlignment="1">
      <alignment vertical="center"/>
    </xf>
    <xf numFmtId="179" fontId="12" fillId="0" borderId="0" xfId="0" applyNumberFormat="1" applyFont="1" applyBorder="1" applyAlignment="1">
      <alignment vertical="center"/>
    </xf>
    <xf numFmtId="179" fontId="0" fillId="0" borderId="74" xfId="0" applyNumberFormat="1" applyBorder="1" applyAlignment="1">
      <alignment vertical="center"/>
    </xf>
    <xf numFmtId="179" fontId="0" fillId="0" borderId="75" xfId="0" applyNumberFormat="1" applyBorder="1" applyAlignment="1">
      <alignment vertical="center"/>
    </xf>
    <xf numFmtId="179" fontId="12" fillId="0" borderId="75" xfId="0" applyNumberFormat="1" applyFont="1" applyBorder="1" applyAlignment="1">
      <alignment vertical="center"/>
    </xf>
    <xf numFmtId="38" fontId="16" fillId="0" borderId="0" xfId="1" applyFont="1" applyAlignment="1">
      <alignment vertical="center"/>
    </xf>
    <xf numFmtId="180" fontId="12" fillId="0" borderId="0" xfId="0" applyNumberFormat="1" applyFont="1" applyAlignment="1">
      <alignment vertical="center"/>
    </xf>
    <xf numFmtId="179" fontId="12" fillId="5" borderId="0" xfId="0" applyNumberFormat="1" applyFont="1" applyFill="1" applyBorder="1" applyAlignment="1">
      <alignment vertical="center"/>
    </xf>
    <xf numFmtId="179" fontId="12" fillId="6" borderId="0" xfId="0" applyNumberFormat="1" applyFont="1" applyFill="1" applyBorder="1" applyAlignment="1">
      <alignment vertical="center"/>
    </xf>
    <xf numFmtId="180" fontId="12" fillId="0" borderId="35" xfId="0" applyNumberFormat="1" applyFont="1" applyBorder="1" applyAlignment="1">
      <alignment vertical="center"/>
    </xf>
    <xf numFmtId="179" fontId="12" fillId="0" borderId="0" xfId="0" applyNumberFormat="1" applyFont="1" applyFill="1" applyBorder="1" applyAlignment="1">
      <alignment vertical="center"/>
    </xf>
    <xf numFmtId="179" fontId="12" fillId="0" borderId="75" xfId="0" applyNumberFormat="1" applyFont="1" applyFill="1" applyBorder="1" applyAlignment="1">
      <alignment vertical="center"/>
    </xf>
    <xf numFmtId="0" fontId="4" fillId="10" borderId="23" xfId="0" applyFont="1" applyFill="1" applyBorder="1" applyAlignment="1">
      <alignment horizontal="center" vertical="center"/>
    </xf>
    <xf numFmtId="177" fontId="4" fillId="10" borderId="26" xfId="0" applyNumberFormat="1" applyFont="1" applyFill="1" applyBorder="1" applyAlignment="1">
      <alignment vertical="center"/>
    </xf>
    <xf numFmtId="177" fontId="5" fillId="10" borderId="27" xfId="0" applyNumberFormat="1" applyFont="1" applyFill="1" applyBorder="1" applyAlignment="1">
      <alignment horizontal="right" vertical="center"/>
    </xf>
    <xf numFmtId="10" fontId="5" fillId="10" borderId="9" xfId="0" applyNumberFormat="1" applyFont="1" applyFill="1" applyBorder="1" applyAlignment="1">
      <alignment vertical="center"/>
    </xf>
    <xf numFmtId="10" fontId="4" fillId="10" borderId="9" xfId="0" applyNumberFormat="1" applyFont="1" applyFill="1" applyBorder="1" applyAlignment="1">
      <alignment vertical="center"/>
    </xf>
    <xf numFmtId="176" fontId="5" fillId="10" borderId="28" xfId="0" applyNumberFormat="1" applyFont="1" applyFill="1" applyBorder="1" applyAlignment="1">
      <alignment vertical="center"/>
    </xf>
    <xf numFmtId="10" fontId="5" fillId="10" borderId="28" xfId="0" applyNumberFormat="1" applyFont="1" applyFill="1" applyBorder="1" applyAlignment="1">
      <alignment vertical="center"/>
    </xf>
    <xf numFmtId="10" fontId="4" fillId="10" borderId="28" xfId="0" applyNumberFormat="1" applyFont="1" applyFill="1" applyBorder="1" applyAlignment="1">
      <alignment vertical="center"/>
    </xf>
    <xf numFmtId="0" fontId="4" fillId="10" borderId="33" xfId="0" applyFont="1" applyFill="1" applyBorder="1" applyAlignment="1">
      <alignment horizontal="center" vertical="center"/>
    </xf>
    <xf numFmtId="177" fontId="4" fillId="10" borderId="31" xfId="0" applyNumberFormat="1" applyFont="1" applyFill="1" applyBorder="1" applyAlignment="1">
      <alignment vertical="center"/>
    </xf>
    <xf numFmtId="177" fontId="5" fillId="10" borderId="35" xfId="0" applyNumberFormat="1" applyFont="1" applyFill="1" applyBorder="1" applyAlignment="1">
      <alignment horizontal="right" vertical="center"/>
    </xf>
    <xf numFmtId="10" fontId="5" fillId="10" borderId="36" xfId="0" applyNumberFormat="1" applyFont="1" applyFill="1" applyBorder="1" applyAlignment="1">
      <alignment vertical="center"/>
    </xf>
    <xf numFmtId="10" fontId="4" fillId="10" borderId="36" xfId="0" applyNumberFormat="1" applyFont="1" applyFill="1" applyBorder="1" applyAlignment="1">
      <alignment vertical="center"/>
    </xf>
    <xf numFmtId="176" fontId="5" fillId="10" borderId="37" xfId="0" applyNumberFormat="1" applyFont="1" applyFill="1" applyBorder="1" applyAlignment="1">
      <alignment vertical="center"/>
    </xf>
    <xf numFmtId="10" fontId="5" fillId="10" borderId="37" xfId="0" applyNumberFormat="1" applyFont="1" applyFill="1" applyBorder="1" applyAlignment="1">
      <alignment vertical="center"/>
    </xf>
    <xf numFmtId="10" fontId="4" fillId="10" borderId="38" xfId="0" applyNumberFormat="1" applyFont="1" applyFill="1" applyBorder="1" applyAlignment="1">
      <alignment vertical="center"/>
    </xf>
    <xf numFmtId="177" fontId="5" fillId="10" borderId="34" xfId="0" applyNumberFormat="1" applyFont="1" applyFill="1" applyBorder="1" applyAlignment="1">
      <alignment vertical="center"/>
    </xf>
    <xf numFmtId="177" fontId="5" fillId="10" borderId="32" xfId="0" applyNumberFormat="1" applyFont="1" applyFill="1" applyBorder="1" applyAlignment="1">
      <alignment vertical="center"/>
    </xf>
    <xf numFmtId="177" fontId="5" fillId="10" borderId="41" xfId="0" applyNumberFormat="1" applyFont="1" applyFill="1" applyBorder="1" applyAlignment="1">
      <alignment vertical="center"/>
    </xf>
    <xf numFmtId="177" fontId="5" fillId="10" borderId="35" xfId="0" applyNumberFormat="1" applyFont="1" applyFill="1" applyBorder="1" applyAlignment="1">
      <alignment vertical="center"/>
    </xf>
    <xf numFmtId="0" fontId="4" fillId="10" borderId="42" xfId="0" applyFont="1" applyFill="1" applyBorder="1" applyAlignment="1">
      <alignment horizontal="center" vertical="center"/>
    </xf>
    <xf numFmtId="0" fontId="4" fillId="10" borderId="32" xfId="0" applyFont="1" applyFill="1" applyBorder="1" applyAlignment="1">
      <alignment horizontal="distributed" vertical="center" indent="1"/>
    </xf>
    <xf numFmtId="177" fontId="4" fillId="10" borderId="35" xfId="0" applyNumberFormat="1" applyFont="1" applyFill="1" applyBorder="1" applyAlignment="1">
      <alignment vertical="center"/>
    </xf>
    <xf numFmtId="0" fontId="4" fillId="10" borderId="43" xfId="0" applyFont="1" applyFill="1" applyBorder="1"/>
    <xf numFmtId="0" fontId="4" fillId="10" borderId="41" xfId="0" applyFont="1" applyFill="1" applyBorder="1" applyAlignment="1">
      <alignment horizontal="distributed" vertical="center" indent="1"/>
    </xf>
    <xf numFmtId="177" fontId="5" fillId="10" borderId="47" xfId="0" applyNumberFormat="1" applyFont="1" applyFill="1" applyBorder="1" applyAlignment="1">
      <alignment vertical="center"/>
    </xf>
    <xf numFmtId="177" fontId="5" fillId="10" borderId="16" xfId="0" applyNumberFormat="1" applyFont="1" applyFill="1" applyBorder="1" applyAlignment="1">
      <alignment vertical="center"/>
    </xf>
    <xf numFmtId="10" fontId="5" fillId="10" borderId="20" xfId="0" applyNumberFormat="1" applyFont="1" applyFill="1" applyBorder="1" applyAlignment="1">
      <alignment vertical="center"/>
    </xf>
    <xf numFmtId="10" fontId="4" fillId="10" borderId="20" xfId="0" applyNumberFormat="1" applyFont="1" applyFill="1" applyBorder="1" applyAlignment="1">
      <alignment vertical="center"/>
    </xf>
    <xf numFmtId="176" fontId="5" fillId="10" borderId="48" xfId="0" applyNumberFormat="1" applyFont="1" applyFill="1" applyBorder="1" applyAlignment="1">
      <alignment vertical="center"/>
    </xf>
    <xf numFmtId="10" fontId="5" fillId="10" borderId="48" xfId="0" applyNumberFormat="1" applyFont="1" applyFill="1" applyBorder="1" applyAlignment="1">
      <alignment vertical="center"/>
    </xf>
    <xf numFmtId="10" fontId="4" fillId="10" borderId="48" xfId="0" applyNumberFormat="1" applyFont="1" applyFill="1" applyBorder="1" applyAlignment="1">
      <alignment vertical="center"/>
    </xf>
    <xf numFmtId="0" fontId="4" fillId="10" borderId="11" xfId="0" applyFont="1" applyFill="1" applyBorder="1" applyAlignment="1">
      <alignment horizontal="center" vertical="center"/>
    </xf>
    <xf numFmtId="177" fontId="4" fillId="10" borderId="65" xfId="0" applyNumberFormat="1" applyFont="1" applyFill="1" applyBorder="1" applyAlignment="1">
      <alignment vertical="center"/>
    </xf>
    <xf numFmtId="177" fontId="5" fillId="10" borderId="65" xfId="0" applyNumberFormat="1" applyFont="1" applyFill="1" applyBorder="1" applyAlignment="1">
      <alignment horizontal="right" vertical="center"/>
    </xf>
    <xf numFmtId="177" fontId="4" fillId="10" borderId="66" xfId="0" applyNumberFormat="1" applyFont="1" applyFill="1" applyBorder="1" applyAlignment="1">
      <alignment horizontal="right" vertical="center"/>
    </xf>
    <xf numFmtId="10" fontId="5" fillId="10" borderId="10" xfId="0" applyNumberFormat="1" applyFont="1" applyFill="1" applyBorder="1" applyAlignment="1">
      <alignment vertical="center"/>
    </xf>
    <xf numFmtId="0" fontId="4" fillId="10" borderId="63" xfId="0" applyFont="1" applyFill="1" applyBorder="1" applyAlignment="1">
      <alignment horizontal="center" vertical="center"/>
    </xf>
    <xf numFmtId="0" fontId="4" fillId="10" borderId="70" xfId="0" applyFont="1" applyFill="1" applyBorder="1" applyAlignment="1">
      <alignment horizontal="center" vertical="center"/>
    </xf>
    <xf numFmtId="177" fontId="4" fillId="10" borderId="42" xfId="0" applyNumberFormat="1" applyFont="1" applyFill="1" applyBorder="1" applyAlignment="1">
      <alignment vertical="center"/>
    </xf>
    <xf numFmtId="177" fontId="4" fillId="10" borderId="51" xfId="0" applyNumberFormat="1" applyFont="1" applyFill="1" applyBorder="1" applyAlignment="1">
      <alignment horizontal="right" vertical="center"/>
    </xf>
    <xf numFmtId="10" fontId="4" fillId="10" borderId="60" xfId="0" applyNumberFormat="1" applyFont="1" applyFill="1" applyBorder="1" applyAlignment="1">
      <alignment vertical="center"/>
    </xf>
    <xf numFmtId="10" fontId="4" fillId="10" borderId="67" xfId="0" applyNumberFormat="1" applyFont="1" applyFill="1" applyBorder="1" applyAlignment="1">
      <alignment vertical="center"/>
    </xf>
    <xf numFmtId="10" fontId="5" fillId="10" borderId="60" xfId="0" applyNumberFormat="1" applyFont="1" applyFill="1" applyBorder="1" applyAlignment="1">
      <alignment vertical="center"/>
    </xf>
    <xf numFmtId="176" fontId="5" fillId="10" borderId="67" xfId="0" applyNumberFormat="1" applyFont="1" applyFill="1" applyBorder="1" applyAlignment="1">
      <alignment vertical="center"/>
    </xf>
    <xf numFmtId="10" fontId="5" fillId="10" borderId="62" xfId="0" applyNumberFormat="1" applyFont="1" applyFill="1" applyBorder="1" applyAlignment="1">
      <alignment vertical="center"/>
    </xf>
    <xf numFmtId="179" fontId="11" fillId="0" borderId="35" xfId="0" applyNumberFormat="1" applyFont="1" applyFill="1" applyBorder="1" applyAlignment="1">
      <alignment horizontal="center" vertical="center"/>
    </xf>
    <xf numFmtId="179" fontId="10" fillId="0" borderId="35" xfId="0" applyNumberFormat="1" applyFont="1" applyFill="1" applyBorder="1" applyAlignment="1">
      <alignment horizontal="center" vertical="center"/>
    </xf>
    <xf numFmtId="177" fontId="4" fillId="10" borderId="24" xfId="0" applyNumberFormat="1" applyFont="1" applyFill="1" applyBorder="1" applyAlignment="1">
      <alignment vertical="center"/>
    </xf>
    <xf numFmtId="177" fontId="4" fillId="10" borderId="25" xfId="0" applyNumberFormat="1" applyFont="1" applyFill="1" applyBorder="1" applyAlignment="1">
      <alignment vertical="center"/>
    </xf>
    <xf numFmtId="177" fontId="4" fillId="10" borderId="34" xfId="0" applyNumberFormat="1" applyFont="1" applyFill="1" applyBorder="1" applyAlignment="1">
      <alignment vertical="center"/>
    </xf>
    <xf numFmtId="177" fontId="4" fillId="10" borderId="32" xfId="0" applyNumberFormat="1" applyFont="1" applyFill="1" applyBorder="1" applyAlignment="1">
      <alignment vertical="center"/>
    </xf>
    <xf numFmtId="177" fontId="4" fillId="10" borderId="40" xfId="0" applyNumberFormat="1" applyFont="1" applyFill="1" applyBorder="1" applyAlignment="1">
      <alignment vertical="center"/>
    </xf>
    <xf numFmtId="177" fontId="4" fillId="10" borderId="26" xfId="0" applyNumberFormat="1" applyFont="1" applyFill="1" applyBorder="1" applyAlignment="1">
      <alignment horizontal="right" vertical="center"/>
    </xf>
    <xf numFmtId="177" fontId="4" fillId="10" borderId="31" xfId="0" applyNumberFormat="1" applyFont="1" applyFill="1" applyBorder="1" applyAlignment="1">
      <alignment horizontal="right" vertical="center"/>
    </xf>
    <xf numFmtId="177" fontId="4" fillId="10" borderId="44" xfId="0" applyNumberFormat="1" applyFont="1" applyFill="1" applyBorder="1" applyAlignment="1">
      <alignment horizontal="right" vertical="center"/>
    </xf>
    <xf numFmtId="177" fontId="4" fillId="0" borderId="24" xfId="0" applyNumberFormat="1" applyFont="1" applyFill="1" applyBorder="1" applyAlignment="1">
      <alignment vertical="center"/>
    </xf>
    <xf numFmtId="177" fontId="4" fillId="0" borderId="25" xfId="0" applyNumberFormat="1" applyFont="1" applyFill="1" applyBorder="1" applyAlignment="1">
      <alignment vertical="center"/>
    </xf>
    <xf numFmtId="177" fontId="4" fillId="0" borderId="34" xfId="0" applyNumberFormat="1" applyFont="1" applyFill="1" applyBorder="1" applyAlignment="1">
      <alignment vertical="center"/>
    </xf>
    <xf numFmtId="177" fontId="4" fillId="0" borderId="32" xfId="0" applyNumberFormat="1" applyFont="1" applyFill="1" applyBorder="1" applyAlignment="1">
      <alignment vertical="center"/>
    </xf>
    <xf numFmtId="177" fontId="4" fillId="0" borderId="54" xfId="0" applyNumberFormat="1" applyFont="1" applyFill="1" applyBorder="1" applyAlignment="1">
      <alignment vertical="center"/>
    </xf>
    <xf numFmtId="177" fontId="4" fillId="0" borderId="40" xfId="0" applyNumberFormat="1" applyFont="1" applyFill="1" applyBorder="1" applyAlignment="1">
      <alignment vertical="center"/>
    </xf>
    <xf numFmtId="177" fontId="4" fillId="0" borderId="26" xfId="0" applyNumberFormat="1" applyFont="1" applyFill="1" applyBorder="1" applyAlignment="1">
      <alignment horizontal="right" vertical="center"/>
    </xf>
    <xf numFmtId="177" fontId="4" fillId="0" borderId="51" xfId="0" applyNumberFormat="1" applyFont="1" applyFill="1" applyBorder="1" applyAlignment="1">
      <alignment horizontal="right" vertical="center"/>
    </xf>
    <xf numFmtId="177" fontId="4" fillId="0" borderId="56" xfId="0" applyNumberFormat="1" applyFont="1" applyFill="1" applyBorder="1" applyAlignment="1">
      <alignment horizontal="right" vertical="center"/>
    </xf>
    <xf numFmtId="177" fontId="4" fillId="10" borderId="63" xfId="0" applyNumberFormat="1" applyFont="1" applyFill="1" applyBorder="1" applyAlignment="1">
      <alignment vertical="center"/>
    </xf>
    <xf numFmtId="177" fontId="4" fillId="0" borderId="69" xfId="0" applyNumberFormat="1" applyFont="1" applyFill="1" applyBorder="1" applyAlignment="1">
      <alignment vertical="center"/>
    </xf>
    <xf numFmtId="177" fontId="4" fillId="0" borderId="63" xfId="1" applyNumberFormat="1" applyFont="1" applyFill="1" applyBorder="1" applyAlignment="1">
      <alignment vertical="center"/>
    </xf>
    <xf numFmtId="177" fontId="4" fillId="0" borderId="15" xfId="0" applyNumberFormat="1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179" fontId="0" fillId="0" borderId="72" xfId="0" applyNumberFormat="1" applyBorder="1" applyAlignment="1">
      <alignment vertical="center"/>
    </xf>
    <xf numFmtId="182" fontId="0" fillId="0" borderId="0" xfId="0" applyNumberFormat="1" applyFont="1" applyBorder="1" applyAlignment="1">
      <alignment vertical="center"/>
    </xf>
    <xf numFmtId="182" fontId="12" fillId="0" borderId="75" xfId="0" applyNumberFormat="1" applyFont="1" applyBorder="1" applyAlignment="1">
      <alignment vertical="center"/>
    </xf>
    <xf numFmtId="179" fontId="12" fillId="0" borderId="78" xfId="0" applyNumberFormat="1" applyFont="1" applyBorder="1" applyAlignment="1">
      <alignment vertical="center"/>
    </xf>
    <xf numFmtId="179" fontId="12" fillId="0" borderId="76" xfId="0" applyNumberFormat="1" applyFont="1" applyBorder="1" applyAlignment="1">
      <alignment vertical="center"/>
    </xf>
    <xf numFmtId="177" fontId="5" fillId="10" borderId="26" xfId="0" applyNumberFormat="1" applyFont="1" applyFill="1" applyBorder="1" applyAlignment="1">
      <alignment vertical="center"/>
    </xf>
    <xf numFmtId="177" fontId="5" fillId="10" borderId="33" xfId="0" applyNumberFormat="1" applyFont="1" applyFill="1" applyBorder="1" applyAlignment="1">
      <alignment vertical="center"/>
    </xf>
    <xf numFmtId="177" fontId="5" fillId="0" borderId="23" xfId="0" applyNumberFormat="1" applyFont="1" applyFill="1" applyBorder="1" applyAlignment="1">
      <alignment vertical="center"/>
    </xf>
    <xf numFmtId="177" fontId="5" fillId="0" borderId="49" xfId="0" applyNumberFormat="1" applyFont="1" applyFill="1" applyBorder="1" applyAlignment="1">
      <alignment vertical="center"/>
    </xf>
    <xf numFmtId="177" fontId="5" fillId="0" borderId="33" xfId="0" applyNumberFormat="1" applyFont="1" applyFill="1" applyBorder="1" applyAlignment="1">
      <alignment vertical="center"/>
    </xf>
    <xf numFmtId="177" fontId="5" fillId="10" borderId="68" xfId="0" applyNumberFormat="1" applyFont="1" applyFill="1" applyBorder="1" applyAlignment="1">
      <alignment vertical="center"/>
    </xf>
    <xf numFmtId="177" fontId="5" fillId="0" borderId="70" xfId="0" applyNumberFormat="1" applyFont="1" applyFill="1" applyBorder="1" applyAlignment="1">
      <alignment vertical="center"/>
    </xf>
    <xf numFmtId="177" fontId="5" fillId="10" borderId="49" xfId="0" applyNumberFormat="1" applyFont="1" applyFill="1" applyBorder="1" applyAlignment="1">
      <alignment vertical="center"/>
    </xf>
    <xf numFmtId="177" fontId="5" fillId="10" borderId="70" xfId="0" applyNumberFormat="1" applyFont="1" applyFill="1" applyBorder="1" applyAlignment="1">
      <alignment vertical="center"/>
    </xf>
    <xf numFmtId="177" fontId="5" fillId="0" borderId="19" xfId="0" applyNumberFormat="1" applyFont="1" applyFill="1" applyBorder="1" applyAlignment="1">
      <alignment vertical="center"/>
    </xf>
    <xf numFmtId="177" fontId="4" fillId="10" borderId="44" xfId="0" applyNumberFormat="1" applyFont="1" applyFill="1" applyBorder="1" applyAlignment="1">
      <alignment vertical="center"/>
    </xf>
    <xf numFmtId="0" fontId="4" fillId="0" borderId="53" xfId="0" applyFont="1" applyBorder="1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179" fontId="7" fillId="3" borderId="0" xfId="0" applyNumberFormat="1" applyFont="1" applyFill="1" applyAlignment="1">
      <alignment horizontal="center" vertical="center"/>
    </xf>
    <xf numFmtId="179" fontId="0" fillId="0" borderId="0" xfId="0" applyNumberFormat="1" applyFont="1" applyAlignment="1">
      <alignment horizontal="center" vertical="center"/>
    </xf>
    <xf numFmtId="179" fontId="0" fillId="0" borderId="0" xfId="0" applyNumberFormat="1" applyFont="1" applyAlignment="1">
      <alignment horizontal="center" vertical="center"/>
    </xf>
    <xf numFmtId="0" fontId="4" fillId="10" borderId="42" xfId="0" applyFont="1" applyFill="1" applyBorder="1" applyAlignment="1">
      <alignment horizontal="distributed" vertical="center" indent="1"/>
    </xf>
    <xf numFmtId="0" fontId="4" fillId="10" borderId="43" xfId="0" applyFont="1" applyFill="1" applyBorder="1" applyAlignment="1">
      <alignment horizontal="distributed" indent="1"/>
    </xf>
    <xf numFmtId="0" fontId="4" fillId="0" borderId="6" xfId="0" applyFont="1" applyBorder="1" applyAlignment="1">
      <alignment horizontal="distributed" vertical="center" indent="1"/>
    </xf>
    <xf numFmtId="0" fontId="4" fillId="0" borderId="17" xfId="0" applyFont="1" applyFill="1" applyBorder="1" applyAlignment="1">
      <alignment horizontal="distributed" vertical="center" indent="1"/>
    </xf>
    <xf numFmtId="179" fontId="0" fillId="0" borderId="35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distributed" vertical="center"/>
    </xf>
    <xf numFmtId="179" fontId="0" fillId="0" borderId="0" xfId="0" applyNumberFormat="1" applyAlignment="1">
      <alignment horizontal="center" vertical="center"/>
    </xf>
    <xf numFmtId="179" fontId="0" fillId="0" borderId="0" xfId="0" applyNumberFormat="1" applyFont="1" applyAlignment="1">
      <alignment horizontal="center" vertical="center"/>
    </xf>
    <xf numFmtId="179" fontId="0" fillId="0" borderId="35" xfId="0" applyNumberFormat="1" applyFont="1" applyBorder="1" applyAlignment="1">
      <alignment horizontal="center" vertical="center"/>
    </xf>
    <xf numFmtId="0" fontId="4" fillId="0" borderId="6" xfId="0" applyFont="1" applyFill="1" applyBorder="1" applyAlignment="1">
      <alignment horizontal="distributed" vertical="center" indent="1"/>
    </xf>
    <xf numFmtId="0" fontId="4" fillId="0" borderId="17" xfId="0" applyFont="1" applyFill="1" applyBorder="1" applyAlignment="1">
      <alignment horizontal="distributed" vertical="center" indent="1"/>
    </xf>
    <xf numFmtId="0" fontId="4" fillId="0" borderId="6" xfId="0" applyFont="1" applyBorder="1" applyAlignment="1">
      <alignment horizontal="distributed" vertical="center" indent="1"/>
    </xf>
    <xf numFmtId="179" fontId="0" fillId="11" borderId="0" xfId="0" applyNumberFormat="1" applyFill="1" applyAlignment="1">
      <alignment vertical="center"/>
    </xf>
    <xf numFmtId="179" fontId="0" fillId="11" borderId="0" xfId="0" applyNumberFormat="1" applyFont="1" applyFill="1" applyAlignment="1">
      <alignment vertical="center"/>
    </xf>
    <xf numFmtId="181" fontId="0" fillId="0" borderId="35" xfId="0" applyNumberFormat="1" applyFont="1" applyBorder="1" applyAlignment="1">
      <alignment vertical="center"/>
    </xf>
    <xf numFmtId="179" fontId="0" fillId="0" borderId="35" xfId="0" applyNumberFormat="1" applyFont="1" applyBorder="1" applyAlignment="1">
      <alignment horizontal="center" vertical="center" shrinkToFit="1"/>
    </xf>
    <xf numFmtId="179" fontId="0" fillId="0" borderId="78" xfId="0" applyNumberFormat="1" applyFont="1" applyBorder="1" applyAlignment="1">
      <alignment vertical="center"/>
    </xf>
    <xf numFmtId="179" fontId="0" fillId="0" borderId="0" xfId="0" applyNumberFormat="1" applyBorder="1" applyAlignment="1">
      <alignment horizontal="center" vertical="center"/>
    </xf>
    <xf numFmtId="179" fontId="10" fillId="0" borderId="0" xfId="0" applyNumberFormat="1" applyFont="1" applyBorder="1" applyAlignment="1">
      <alignment horizontal="center" vertical="center"/>
    </xf>
    <xf numFmtId="182" fontId="12" fillId="0" borderId="0" xfId="0" applyNumberFormat="1" applyFont="1" applyBorder="1" applyAlignment="1">
      <alignment vertical="center"/>
    </xf>
    <xf numFmtId="179" fontId="0" fillId="0" borderId="75" xfId="0" applyNumberFormat="1" applyFont="1" applyBorder="1" applyAlignment="1">
      <alignment horizontal="center" vertical="center"/>
    </xf>
    <xf numFmtId="179" fontId="0" fillId="0" borderId="75" xfId="0" applyNumberFormat="1" applyBorder="1" applyAlignment="1">
      <alignment horizontal="center" vertical="center"/>
    </xf>
    <xf numFmtId="180" fontId="12" fillId="0" borderId="31" xfId="0" applyNumberFormat="1" applyFont="1" applyBorder="1" applyAlignment="1">
      <alignment vertical="center"/>
    </xf>
    <xf numFmtId="179" fontId="12" fillId="0" borderId="35" xfId="0" applyNumberFormat="1" applyFont="1" applyBorder="1" applyAlignment="1">
      <alignment vertical="center"/>
    </xf>
    <xf numFmtId="179" fontId="0" fillId="0" borderId="77" xfId="0" applyNumberFormat="1" applyFont="1" applyBorder="1" applyAlignment="1">
      <alignment vertical="center"/>
    </xf>
    <xf numFmtId="0" fontId="4" fillId="0" borderId="6" xfId="0" applyFont="1" applyFill="1" applyBorder="1" applyAlignment="1">
      <alignment horizontal="distributed" vertical="center" indent="1"/>
    </xf>
    <xf numFmtId="0" fontId="4" fillId="0" borderId="17" xfId="0" applyFont="1" applyFill="1" applyBorder="1" applyAlignment="1">
      <alignment horizontal="distributed" vertical="center" indent="1"/>
    </xf>
    <xf numFmtId="0" fontId="4" fillId="10" borderId="32" xfId="0" applyFont="1" applyFill="1" applyBorder="1" applyAlignment="1">
      <alignment horizontal="distributed" vertical="center" indent="1"/>
    </xf>
    <xf numFmtId="0" fontId="4" fillId="0" borderId="8" xfId="0" applyFont="1" applyBorder="1" applyAlignment="1">
      <alignment horizontal="distributed" vertical="center" indent="1"/>
    </xf>
    <xf numFmtId="0" fontId="4" fillId="0" borderId="6" xfId="0" applyFont="1" applyBorder="1" applyAlignment="1">
      <alignment horizontal="distributed" vertical="center" indent="1"/>
    </xf>
    <xf numFmtId="179" fontId="0" fillId="13" borderId="35" xfId="0" applyNumberFormat="1" applyFont="1" applyFill="1" applyBorder="1" applyAlignment="1">
      <alignment horizontal="center" vertical="center"/>
    </xf>
    <xf numFmtId="179" fontId="9" fillId="12" borderId="35" xfId="0" applyNumberFormat="1" applyFont="1" applyFill="1" applyBorder="1" applyAlignment="1">
      <alignment vertical="center"/>
    </xf>
    <xf numFmtId="179" fontId="0" fillId="13" borderId="0" xfId="0" applyNumberFormat="1" applyFill="1" applyAlignment="1">
      <alignment vertical="center"/>
    </xf>
    <xf numFmtId="179" fontId="8" fillId="0" borderId="0" xfId="0" applyNumberFormat="1" applyFont="1" applyAlignment="1">
      <alignment horizontal="center" vertical="center"/>
    </xf>
    <xf numFmtId="0" fontId="4" fillId="0" borderId="19" xfId="0" applyFont="1" applyBorder="1" applyAlignment="1">
      <alignment vertical="center" shrinkToFit="1"/>
    </xf>
    <xf numFmtId="177" fontId="5" fillId="0" borderId="15" xfId="0" applyNumberFormat="1" applyFont="1" applyFill="1" applyBorder="1" applyAlignment="1">
      <alignment vertical="center"/>
    </xf>
    <xf numFmtId="177" fontId="5" fillId="0" borderId="16" xfId="0" applyNumberFormat="1" applyFont="1" applyFill="1" applyBorder="1" applyAlignment="1">
      <alignment vertical="center"/>
    </xf>
    <xf numFmtId="177" fontId="5" fillId="0" borderId="17" xfId="0" applyNumberFormat="1" applyFont="1" applyFill="1" applyBorder="1" applyAlignment="1">
      <alignment horizontal="right" vertical="center"/>
    </xf>
    <xf numFmtId="177" fontId="5" fillId="0" borderId="17" xfId="0" applyNumberFormat="1" applyFont="1" applyFill="1" applyBorder="1" applyAlignment="1">
      <alignment vertical="center"/>
    </xf>
    <xf numFmtId="176" fontId="5" fillId="0" borderId="22" xfId="0" applyNumberFormat="1" applyFont="1" applyBorder="1" applyAlignment="1">
      <alignment vertical="center"/>
    </xf>
    <xf numFmtId="10" fontId="5" fillId="10" borderId="12" xfId="0" applyNumberFormat="1" applyFont="1" applyFill="1" applyBorder="1" applyAlignment="1">
      <alignment vertical="center"/>
    </xf>
    <xf numFmtId="10" fontId="4" fillId="10" borderId="12" xfId="0" applyNumberFormat="1" applyFont="1" applyFill="1" applyBorder="1" applyAlignment="1">
      <alignment vertical="center"/>
    </xf>
    <xf numFmtId="176" fontId="5" fillId="10" borderId="22" xfId="0" applyNumberFormat="1" applyFont="1" applyFill="1" applyBorder="1" applyAlignment="1">
      <alignment vertical="center"/>
    </xf>
    <xf numFmtId="10" fontId="5" fillId="10" borderId="22" xfId="0" applyNumberFormat="1" applyFont="1" applyFill="1" applyBorder="1" applyAlignment="1">
      <alignment vertical="center"/>
    </xf>
    <xf numFmtId="10" fontId="4" fillId="10" borderId="22" xfId="0" applyNumberFormat="1" applyFont="1" applyFill="1" applyBorder="1" applyAlignment="1">
      <alignment vertical="center"/>
    </xf>
    <xf numFmtId="0" fontId="4" fillId="10" borderId="21" xfId="0" applyFont="1" applyFill="1" applyBorder="1" applyAlignment="1">
      <alignment horizontal="center" vertical="center"/>
    </xf>
    <xf numFmtId="177" fontId="4" fillId="10" borderId="59" xfId="0" applyNumberFormat="1" applyFont="1" applyFill="1" applyBorder="1" applyAlignment="1">
      <alignment vertical="center"/>
    </xf>
    <xf numFmtId="177" fontId="5" fillId="10" borderId="59" xfId="0" applyNumberFormat="1" applyFont="1" applyFill="1" applyBorder="1" applyAlignment="1">
      <alignment horizontal="right" vertical="center"/>
    </xf>
    <xf numFmtId="177" fontId="4" fillId="10" borderId="45" xfId="0" applyNumberFormat="1" applyFont="1" applyFill="1" applyBorder="1" applyAlignment="1">
      <alignment horizontal="right" vertical="center"/>
    </xf>
    <xf numFmtId="177" fontId="5" fillId="10" borderId="21" xfId="0" applyNumberFormat="1" applyFont="1" applyFill="1" applyBorder="1" applyAlignment="1">
      <alignment vertical="center"/>
    </xf>
    <xf numFmtId="177" fontId="5" fillId="0" borderId="84" xfId="0" applyNumberFormat="1" applyFont="1" applyFill="1" applyBorder="1" applyAlignment="1">
      <alignment vertical="center"/>
    </xf>
    <xf numFmtId="177" fontId="5" fillId="0" borderId="85" xfId="0" applyNumberFormat="1" applyFont="1" applyFill="1" applyBorder="1" applyAlignment="1">
      <alignment vertical="center"/>
    </xf>
    <xf numFmtId="177" fontId="5" fillId="0" borderId="86" xfId="0" applyNumberFormat="1" applyFont="1" applyFill="1" applyBorder="1" applyAlignment="1">
      <alignment vertical="center"/>
    </xf>
    <xf numFmtId="10" fontId="5" fillId="0" borderId="79" xfId="0" applyNumberFormat="1" applyFont="1" applyBorder="1" applyAlignment="1">
      <alignment vertical="center"/>
    </xf>
    <xf numFmtId="10" fontId="4" fillId="0" borderId="79" xfId="0" applyNumberFormat="1" applyFont="1" applyBorder="1" applyAlignment="1">
      <alignment vertical="center"/>
    </xf>
    <xf numFmtId="176" fontId="5" fillId="0" borderId="87" xfId="0" applyNumberFormat="1" applyFont="1" applyBorder="1" applyAlignment="1">
      <alignment vertical="center"/>
    </xf>
    <xf numFmtId="10" fontId="5" fillId="0" borderId="87" xfId="0" applyNumberFormat="1" applyFont="1" applyBorder="1" applyAlignment="1">
      <alignment vertical="center"/>
    </xf>
    <xf numFmtId="10" fontId="4" fillId="0" borderId="87" xfId="0" applyNumberFormat="1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177" fontId="5" fillId="0" borderId="27" xfId="0" applyNumberFormat="1" applyFont="1" applyFill="1" applyBorder="1" applyAlignment="1">
      <alignment horizontal="right" vertical="center"/>
    </xf>
    <xf numFmtId="176" fontId="5" fillId="0" borderId="28" xfId="0" applyNumberFormat="1" applyFont="1" applyBorder="1" applyAlignment="1">
      <alignment vertical="center"/>
    </xf>
    <xf numFmtId="10" fontId="5" fillId="0" borderId="28" xfId="0" applyNumberFormat="1" applyFont="1" applyBorder="1" applyAlignment="1">
      <alignment vertical="center"/>
    </xf>
    <xf numFmtId="0" fontId="4" fillId="0" borderId="46" xfId="0" applyFont="1" applyBorder="1" applyAlignment="1">
      <alignment horizontal="center" vertical="center"/>
    </xf>
    <xf numFmtId="177" fontId="4" fillId="0" borderId="59" xfId="0" applyNumberFormat="1" applyFont="1" applyFill="1" applyBorder="1" applyAlignment="1">
      <alignment vertical="center"/>
    </xf>
    <xf numFmtId="177" fontId="5" fillId="10" borderId="8" xfId="0" applyNumberFormat="1" applyFont="1" applyFill="1" applyBorder="1" applyAlignment="1">
      <alignment vertical="center"/>
    </xf>
    <xf numFmtId="0" fontId="4" fillId="0" borderId="88" xfId="0" applyFont="1" applyFill="1" applyBorder="1" applyAlignment="1">
      <alignment horizontal="center" vertical="center"/>
    </xf>
    <xf numFmtId="0" fontId="4" fillId="0" borderId="90" xfId="0" applyFont="1" applyFill="1" applyBorder="1" applyAlignment="1">
      <alignment horizontal="center" vertical="center"/>
    </xf>
    <xf numFmtId="177" fontId="4" fillId="0" borderId="85" xfId="0" applyNumberFormat="1" applyFont="1" applyFill="1" applyBorder="1" applyAlignment="1">
      <alignment vertical="center"/>
    </xf>
    <xf numFmtId="177" fontId="5" fillId="0" borderId="85" xfId="0" applyNumberFormat="1" applyFont="1" applyFill="1" applyBorder="1" applyAlignment="1">
      <alignment horizontal="right" vertical="center"/>
    </xf>
    <xf numFmtId="177" fontId="4" fillId="0" borderId="91" xfId="0" applyNumberFormat="1" applyFont="1" applyFill="1" applyBorder="1" applyAlignment="1">
      <alignment horizontal="right" vertical="center"/>
    </xf>
    <xf numFmtId="177" fontId="5" fillId="0" borderId="90" xfId="0" applyNumberFormat="1" applyFont="1" applyFill="1" applyBorder="1" applyAlignment="1">
      <alignment vertical="center"/>
    </xf>
    <xf numFmtId="10" fontId="5" fillId="0" borderId="80" xfId="0" applyNumberFormat="1" applyFont="1" applyBorder="1" applyAlignment="1">
      <alignment vertical="center"/>
    </xf>
    <xf numFmtId="10" fontId="4" fillId="0" borderId="80" xfId="0" applyNumberFormat="1" applyFont="1" applyBorder="1" applyAlignment="1">
      <alignment vertical="center"/>
    </xf>
    <xf numFmtId="176" fontId="5" fillId="0" borderId="88" xfId="0" applyNumberFormat="1" applyFont="1" applyFill="1" applyBorder="1" applyAlignment="1">
      <alignment vertical="center"/>
    </xf>
    <xf numFmtId="10" fontId="5" fillId="0" borderId="88" xfId="0" applyNumberFormat="1" applyFont="1" applyFill="1" applyBorder="1" applyAlignment="1">
      <alignment vertical="center"/>
    </xf>
    <xf numFmtId="10" fontId="4" fillId="0" borderId="88" xfId="0" applyNumberFormat="1" applyFont="1" applyBorder="1" applyAlignment="1">
      <alignment vertical="center"/>
    </xf>
    <xf numFmtId="177" fontId="4" fillId="10" borderId="7" xfId="0" applyNumberFormat="1" applyFont="1" applyFill="1" applyBorder="1" applyAlignment="1">
      <alignment vertical="center"/>
    </xf>
    <xf numFmtId="177" fontId="5" fillId="10" borderId="23" xfId="0" applyNumberFormat="1" applyFont="1" applyFill="1" applyBorder="1" applyAlignment="1">
      <alignment vertical="center"/>
    </xf>
    <xf numFmtId="0" fontId="4" fillId="0" borderId="92" xfId="0" applyFont="1" applyBorder="1" applyAlignment="1">
      <alignment horizontal="center" vertical="center"/>
    </xf>
    <xf numFmtId="177" fontId="4" fillId="0" borderId="95" xfId="1" applyNumberFormat="1" applyFont="1" applyFill="1" applyBorder="1" applyAlignment="1">
      <alignment vertical="center"/>
    </xf>
    <xf numFmtId="177" fontId="5" fillId="0" borderId="95" xfId="0" applyNumberFormat="1" applyFont="1" applyFill="1" applyBorder="1" applyAlignment="1">
      <alignment horizontal="right" vertical="center"/>
    </xf>
    <xf numFmtId="177" fontId="4" fillId="0" borderId="93" xfId="0" applyNumberFormat="1" applyFont="1" applyFill="1" applyBorder="1" applyAlignment="1">
      <alignment horizontal="right" vertical="center"/>
    </xf>
    <xf numFmtId="0" fontId="4" fillId="0" borderId="84" xfId="0" applyFont="1" applyBorder="1" applyAlignment="1">
      <alignment horizontal="center" vertical="center"/>
    </xf>
    <xf numFmtId="0" fontId="4" fillId="0" borderId="86" xfId="0" applyFont="1" applyFill="1" applyBorder="1" applyAlignment="1">
      <alignment horizontal="center" vertical="center"/>
    </xf>
    <xf numFmtId="177" fontId="4" fillId="0" borderId="85" xfId="1" applyNumberFormat="1" applyFont="1" applyFill="1" applyBorder="1" applyAlignment="1">
      <alignment vertical="center"/>
    </xf>
    <xf numFmtId="177" fontId="4" fillId="10" borderId="47" xfId="0" applyNumberFormat="1" applyFont="1" applyFill="1" applyBorder="1" applyAlignment="1">
      <alignment vertical="center"/>
    </xf>
    <xf numFmtId="177" fontId="4" fillId="10" borderId="45" xfId="0" applyNumberFormat="1" applyFont="1" applyFill="1" applyBorder="1" applyAlignment="1">
      <alignment vertical="center"/>
    </xf>
    <xf numFmtId="177" fontId="4" fillId="0" borderId="58" xfId="0" applyNumberFormat="1" applyFont="1" applyFill="1" applyBorder="1" applyAlignment="1">
      <alignment vertical="center"/>
    </xf>
    <xf numFmtId="177" fontId="4" fillId="0" borderId="47" xfId="0" applyNumberFormat="1" applyFont="1" applyFill="1" applyBorder="1" applyAlignment="1">
      <alignment vertical="center"/>
    </xf>
    <xf numFmtId="177" fontId="4" fillId="0" borderId="84" xfId="0" applyNumberFormat="1" applyFont="1" applyFill="1" applyBorder="1" applyAlignment="1">
      <alignment vertical="center"/>
    </xf>
    <xf numFmtId="177" fontId="4" fillId="0" borderId="92" xfId="1" applyNumberFormat="1" applyFont="1" applyFill="1" applyBorder="1" applyAlignment="1">
      <alignment vertical="center"/>
    </xf>
    <xf numFmtId="0" fontId="4" fillId="10" borderId="32" xfId="0" applyFont="1" applyFill="1" applyBorder="1" applyAlignment="1">
      <alignment horizontal="distributed" vertical="center" indent="1"/>
    </xf>
    <xf numFmtId="0" fontId="4" fillId="0" borderId="6" xfId="0" applyFont="1" applyBorder="1" applyAlignment="1">
      <alignment horizontal="distributed" vertical="center" indent="1"/>
    </xf>
    <xf numFmtId="179" fontId="0" fillId="13" borderId="35" xfId="0" applyNumberFormat="1" applyFont="1" applyFill="1" applyBorder="1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0" fontId="4" fillId="0" borderId="8" xfId="0" applyFont="1" applyBorder="1" applyAlignment="1">
      <alignment horizontal="distributed" vertical="center" indent="1"/>
    </xf>
    <xf numFmtId="179" fontId="0" fillId="0" borderId="0" xfId="0" applyNumberFormat="1" applyFont="1" applyAlignment="1">
      <alignment horizontal="center" vertical="center"/>
    </xf>
    <xf numFmtId="179" fontId="0" fillId="0" borderId="35" xfId="0" applyNumberFormat="1" applyFont="1" applyBorder="1" applyAlignment="1">
      <alignment horizontal="center" vertical="center"/>
    </xf>
    <xf numFmtId="179" fontId="0" fillId="0" borderId="43" xfId="0" applyNumberFormat="1" applyFont="1" applyBorder="1" applyAlignment="1">
      <alignment vertical="center"/>
    </xf>
    <xf numFmtId="179" fontId="0" fillId="0" borderId="34" xfId="0" applyNumberFormat="1" applyBorder="1" applyAlignment="1">
      <alignment vertical="center"/>
    </xf>
    <xf numFmtId="179" fontId="0" fillId="0" borderId="0" xfId="0" applyNumberFormat="1" applyFont="1" applyBorder="1" applyAlignment="1">
      <alignment horizontal="center" vertical="center"/>
    </xf>
    <xf numFmtId="179" fontId="8" fillId="0" borderId="34" xfId="0" applyNumberFormat="1" applyFont="1" applyFill="1" applyBorder="1" applyAlignment="1">
      <alignment vertical="center"/>
    </xf>
    <xf numFmtId="179" fontId="0" fillId="0" borderId="33" xfId="0" applyNumberFormat="1" applyFont="1" applyFill="1" applyBorder="1" applyAlignment="1">
      <alignment vertical="center"/>
    </xf>
    <xf numFmtId="179" fontId="0" fillId="0" borderId="34" xfId="0" applyNumberFormat="1" applyFont="1" applyBorder="1" applyAlignment="1">
      <alignment vertical="center"/>
    </xf>
    <xf numFmtId="179" fontId="0" fillId="0" borderId="33" xfId="0" applyNumberFormat="1" applyFont="1" applyBorder="1" applyAlignment="1">
      <alignment vertical="center"/>
    </xf>
    <xf numFmtId="179" fontId="0" fillId="0" borderId="34" xfId="0" applyNumberFormat="1" applyFont="1" applyBorder="1" applyAlignment="1">
      <alignment horizontal="center" vertical="center"/>
    </xf>
    <xf numFmtId="179" fontId="0" fillId="0" borderId="34" xfId="0" applyNumberFormat="1" applyFont="1" applyBorder="1" applyAlignment="1">
      <alignment horizontal="right" vertical="center"/>
    </xf>
    <xf numFmtId="179" fontId="0" fillId="0" borderId="69" xfId="0" applyNumberFormat="1" applyFont="1" applyBorder="1" applyAlignment="1">
      <alignment horizontal="center" vertical="center"/>
    </xf>
    <xf numFmtId="179" fontId="9" fillId="4" borderId="43" xfId="0" applyNumberFormat="1" applyFont="1" applyFill="1" applyBorder="1" applyAlignment="1">
      <alignment vertical="center"/>
    </xf>
    <xf numFmtId="179" fontId="0" fillId="0" borderId="69" xfId="0" applyNumberFormat="1" applyFont="1" applyBorder="1" applyAlignment="1">
      <alignment horizontal="right" vertical="center"/>
    </xf>
    <xf numFmtId="179" fontId="0" fillId="0" borderId="97" xfId="0" applyNumberFormat="1" applyFont="1" applyFill="1" applyBorder="1" applyAlignment="1">
      <alignment vertical="center"/>
    </xf>
    <xf numFmtId="179" fontId="0" fillId="0" borderId="99" xfId="0" applyNumberFormat="1" applyFont="1" applyBorder="1" applyAlignment="1">
      <alignment horizontal="center" vertical="center"/>
    </xf>
    <xf numFmtId="179" fontId="0" fillId="0" borderId="99" xfId="0" applyNumberFormat="1" applyFont="1" applyBorder="1" applyAlignment="1">
      <alignment horizontal="right" vertical="center"/>
    </xf>
    <xf numFmtId="179" fontId="8" fillId="0" borderId="100" xfId="0" applyNumberFormat="1" applyFont="1" applyFill="1" applyBorder="1" applyAlignment="1">
      <alignment vertical="center"/>
    </xf>
    <xf numFmtId="179" fontId="0" fillId="0" borderId="15" xfId="0" applyNumberFormat="1" applyFont="1" applyBorder="1" applyAlignment="1">
      <alignment vertical="center"/>
    </xf>
    <xf numFmtId="179" fontId="12" fillId="0" borderId="19" xfId="0" applyNumberFormat="1" applyFont="1" applyBorder="1" applyAlignment="1">
      <alignment vertical="center"/>
    </xf>
    <xf numFmtId="179" fontId="0" fillId="0" borderId="18" xfId="0" applyNumberFormat="1" applyFont="1" applyBorder="1" applyAlignment="1">
      <alignment vertical="center"/>
    </xf>
    <xf numFmtId="179" fontId="0" fillId="0" borderId="97" xfId="0" applyNumberFormat="1" applyFont="1" applyBorder="1" applyAlignment="1">
      <alignment vertical="center"/>
    </xf>
    <xf numFmtId="179" fontId="0" fillId="0" borderId="100" xfId="0" applyNumberFormat="1" applyFont="1" applyBorder="1" applyAlignment="1">
      <alignment vertical="center"/>
    </xf>
    <xf numFmtId="179" fontId="0" fillId="0" borderId="52" xfId="0" applyNumberFormat="1" applyFont="1" applyBorder="1" applyAlignment="1">
      <alignment horizontal="center" vertical="center"/>
    </xf>
    <xf numFmtId="179" fontId="0" fillId="0" borderId="101" xfId="0" applyNumberFormat="1" applyFont="1" applyBorder="1" applyAlignment="1">
      <alignment horizontal="center" vertical="center"/>
    </xf>
    <xf numFmtId="179" fontId="0" fillId="0" borderId="36" xfId="0" applyNumberFormat="1" applyFont="1" applyBorder="1" applyAlignment="1">
      <alignment horizontal="center" vertical="center"/>
    </xf>
    <xf numFmtId="179" fontId="15" fillId="0" borderId="33" xfId="0" applyNumberFormat="1" applyFont="1" applyFill="1" applyBorder="1" applyAlignment="1">
      <alignment vertical="center"/>
    </xf>
    <xf numFmtId="179" fontId="0" fillId="0" borderId="33" xfId="0" applyNumberFormat="1" applyFont="1" applyBorder="1" applyAlignment="1">
      <alignment horizontal="right" vertical="center"/>
    </xf>
    <xf numFmtId="179" fontId="15" fillId="0" borderId="33" xfId="0" applyNumberFormat="1" applyFont="1" applyBorder="1" applyAlignment="1">
      <alignment vertical="center"/>
    </xf>
    <xf numFmtId="179" fontId="0" fillId="0" borderId="33" xfId="0" applyNumberFormat="1" applyFont="1" applyFill="1" applyBorder="1" applyAlignment="1">
      <alignment horizontal="right" vertical="center"/>
    </xf>
    <xf numFmtId="179" fontId="8" fillId="0" borderId="34" xfId="0" applyNumberFormat="1" applyFont="1" applyBorder="1" applyAlignment="1">
      <alignment horizontal="right" vertical="center"/>
    </xf>
    <xf numFmtId="179" fontId="8" fillId="0" borderId="34" xfId="0" applyNumberFormat="1" applyFont="1" applyBorder="1" applyAlignment="1">
      <alignment vertical="center"/>
    </xf>
    <xf numFmtId="179" fontId="14" fillId="0" borderId="34" xfId="0" applyNumberFormat="1" applyFont="1" applyBorder="1" applyAlignment="1">
      <alignment vertical="center"/>
    </xf>
    <xf numFmtId="179" fontId="8" fillId="0" borderId="34" xfId="0" applyNumberFormat="1" applyFont="1" applyFill="1" applyBorder="1" applyAlignment="1">
      <alignment horizontal="right" vertical="center"/>
    </xf>
    <xf numFmtId="179" fontId="0" fillId="0" borderId="14" xfId="0" applyNumberFormat="1" applyBorder="1" applyAlignment="1">
      <alignment vertical="center"/>
    </xf>
    <xf numFmtId="179" fontId="0" fillId="5" borderId="34" xfId="0" applyNumberFormat="1" applyFont="1" applyFill="1" applyBorder="1" applyAlignment="1">
      <alignment horizontal="center" vertical="center"/>
    </xf>
    <xf numFmtId="179" fontId="0" fillId="0" borderId="33" xfId="0" applyNumberFormat="1" applyFont="1" applyBorder="1" applyAlignment="1">
      <alignment horizontal="center" vertical="center"/>
    </xf>
    <xf numFmtId="179" fontId="8" fillId="2" borderId="15" xfId="0" applyNumberFormat="1" applyFont="1" applyFill="1" applyBorder="1" applyAlignment="1">
      <alignment vertical="center"/>
    </xf>
    <xf numFmtId="179" fontId="9" fillId="2" borderId="18" xfId="0" applyNumberFormat="1" applyFont="1" applyFill="1" applyBorder="1" applyAlignment="1">
      <alignment vertical="center"/>
    </xf>
    <xf numFmtId="179" fontId="0" fillId="0" borderId="15" xfId="0" applyNumberFormat="1" applyBorder="1" applyAlignment="1">
      <alignment horizontal="center" vertical="center"/>
    </xf>
    <xf numFmtId="179" fontId="9" fillId="5" borderId="18" xfId="0" applyNumberFormat="1" applyFont="1" applyFill="1" applyBorder="1" applyAlignment="1">
      <alignment vertical="center"/>
    </xf>
    <xf numFmtId="179" fontId="0" fillId="2" borderId="16" xfId="0" applyNumberFormat="1" applyFont="1" applyFill="1" applyBorder="1" applyAlignment="1">
      <alignment vertical="center"/>
    </xf>
    <xf numFmtId="179" fontId="9" fillId="2" borderId="15" xfId="0" applyNumberFormat="1" applyFont="1" applyFill="1" applyBorder="1" applyAlignment="1">
      <alignment vertical="center"/>
    </xf>
    <xf numFmtId="179" fontId="8" fillId="0" borderId="100" xfId="0" applyNumberFormat="1" applyFont="1" applyBorder="1" applyAlignment="1">
      <alignment vertical="center"/>
    </xf>
    <xf numFmtId="179" fontId="8" fillId="0" borderId="99" xfId="0" applyNumberFormat="1" applyFont="1" applyBorder="1" applyAlignment="1">
      <alignment vertical="center"/>
    </xf>
    <xf numFmtId="179" fontId="10" fillId="8" borderId="32" xfId="0" applyNumberFormat="1" applyFont="1" applyFill="1" applyBorder="1" applyAlignment="1">
      <alignment horizontal="right" vertical="center"/>
    </xf>
    <xf numFmtId="179" fontId="10" fillId="0" borderId="32" xfId="0" applyNumberFormat="1" applyFont="1" applyFill="1" applyBorder="1" applyAlignment="1">
      <alignment horizontal="right" vertical="center"/>
    </xf>
    <xf numFmtId="179" fontId="0" fillId="0" borderId="103" xfId="0" applyNumberFormat="1" applyFont="1" applyFill="1" applyBorder="1" applyAlignment="1">
      <alignment horizontal="right" vertical="center"/>
    </xf>
    <xf numFmtId="179" fontId="11" fillId="0" borderId="34" xfId="0" applyNumberFormat="1" applyFont="1" applyFill="1" applyBorder="1" applyAlignment="1">
      <alignment horizontal="right" vertical="center"/>
    </xf>
    <xf numFmtId="179" fontId="15" fillId="0" borderId="34" xfId="0" applyNumberFormat="1" applyFont="1" applyBorder="1" applyAlignment="1">
      <alignment horizontal="right" vertical="center"/>
    </xf>
    <xf numFmtId="179" fontId="10" fillId="0" borderId="34" xfId="0" applyNumberFormat="1" applyFont="1" applyFill="1" applyBorder="1" applyAlignment="1">
      <alignment horizontal="right" vertical="center"/>
    </xf>
    <xf numFmtId="179" fontId="10" fillId="0" borderId="34" xfId="0" applyNumberFormat="1" applyFont="1" applyBorder="1" applyAlignment="1">
      <alignment horizontal="right" vertical="center"/>
    </xf>
    <xf numFmtId="179" fontId="10" fillId="0" borderId="99" xfId="0" applyNumberFormat="1" applyFont="1" applyBorder="1" applyAlignment="1">
      <alignment horizontal="right" vertical="center"/>
    </xf>
    <xf numFmtId="179" fontId="10" fillId="8" borderId="33" xfId="0" applyNumberFormat="1" applyFont="1" applyFill="1" applyBorder="1" applyAlignment="1">
      <alignment horizontal="right" vertical="center"/>
    </xf>
    <xf numFmtId="179" fontId="0" fillId="0" borderId="33" xfId="0" applyNumberFormat="1" applyBorder="1" applyAlignment="1">
      <alignment horizontal="right" vertical="center"/>
    </xf>
    <xf numFmtId="179" fontId="10" fillId="0" borderId="33" xfId="0" applyNumberFormat="1" applyFont="1" applyFill="1" applyBorder="1" applyAlignment="1">
      <alignment horizontal="right" vertical="center"/>
    </xf>
    <xf numFmtId="179" fontId="10" fillId="0" borderId="97" xfId="0" applyNumberFormat="1" applyFont="1" applyFill="1" applyBorder="1" applyAlignment="1">
      <alignment horizontal="right" vertical="center"/>
    </xf>
    <xf numFmtId="179" fontId="0" fillId="0" borderId="34" xfId="0" applyNumberFormat="1" applyBorder="1" applyAlignment="1">
      <alignment horizontal="center" vertical="center"/>
    </xf>
    <xf numFmtId="179" fontId="0" fillId="0" borderId="49" xfId="0" applyNumberFormat="1" applyFont="1" applyBorder="1" applyAlignment="1">
      <alignment vertical="center"/>
    </xf>
    <xf numFmtId="179" fontId="0" fillId="0" borderId="15" xfId="0" applyNumberFormat="1" applyBorder="1" applyAlignment="1">
      <alignment vertical="center"/>
    </xf>
    <xf numFmtId="179" fontId="9" fillId="12" borderId="18" xfId="0" applyNumberFormat="1" applyFont="1" applyFill="1" applyBorder="1" applyAlignment="1">
      <alignment vertical="center"/>
    </xf>
    <xf numFmtId="179" fontId="0" fillId="0" borderId="99" xfId="0" applyNumberFormat="1" applyBorder="1" applyAlignment="1">
      <alignment horizontal="center" vertical="center"/>
    </xf>
    <xf numFmtId="179" fontId="0" fillId="0" borderId="69" xfId="0" applyNumberFormat="1" applyBorder="1" applyAlignment="1">
      <alignment horizontal="center" vertical="center"/>
    </xf>
    <xf numFmtId="179" fontId="0" fillId="0" borderId="99" xfId="0" applyNumberFormat="1" applyBorder="1" applyAlignment="1">
      <alignment vertical="center"/>
    </xf>
    <xf numFmtId="179" fontId="0" fillId="0" borderId="96" xfId="0" applyNumberFormat="1" applyBorder="1" applyAlignment="1">
      <alignment vertical="center"/>
    </xf>
    <xf numFmtId="179" fontId="12" fillId="4" borderId="49" xfId="0" applyNumberFormat="1" applyFont="1" applyFill="1" applyBorder="1" applyAlignment="1">
      <alignment vertical="center"/>
    </xf>
    <xf numFmtId="179" fontId="12" fillId="12" borderId="19" xfId="0" applyNumberFormat="1" applyFont="1" applyFill="1" applyBorder="1" applyAlignment="1">
      <alignment vertical="center"/>
    </xf>
    <xf numFmtId="179" fontId="12" fillId="5" borderId="19" xfId="0" applyNumberFormat="1" applyFont="1" applyFill="1" applyBorder="1" applyAlignment="1">
      <alignment vertical="center"/>
    </xf>
    <xf numFmtId="179" fontId="12" fillId="2" borderId="19" xfId="0" applyNumberFormat="1" applyFont="1" applyFill="1" applyBorder="1" applyAlignment="1">
      <alignment vertical="center"/>
    </xf>
    <xf numFmtId="179" fontId="12" fillId="2" borderId="18" xfId="0" applyNumberFormat="1" applyFont="1" applyFill="1" applyBorder="1" applyAlignment="1">
      <alignment vertical="center"/>
    </xf>
    <xf numFmtId="180" fontId="12" fillId="0" borderId="51" xfId="0" applyNumberFormat="1" applyFont="1" applyBorder="1" applyAlignment="1">
      <alignment vertical="center"/>
    </xf>
    <xf numFmtId="179" fontId="12" fillId="0" borderId="43" xfId="0" applyNumberFormat="1" applyFont="1" applyBorder="1" applyAlignment="1">
      <alignment vertical="center"/>
    </xf>
    <xf numFmtId="180" fontId="12" fillId="0" borderId="98" xfId="0" applyNumberFormat="1" applyFont="1" applyBorder="1" applyAlignment="1">
      <alignment vertical="center"/>
    </xf>
    <xf numFmtId="179" fontId="0" fillId="13" borderId="1" xfId="0" applyNumberFormat="1" applyFill="1" applyBorder="1" applyAlignment="1">
      <alignment vertical="center"/>
    </xf>
    <xf numFmtId="179" fontId="0" fillId="13" borderId="34" xfId="0" applyNumberFormat="1" applyFill="1" applyBorder="1" applyAlignment="1">
      <alignment vertical="center"/>
    </xf>
    <xf numFmtId="179" fontId="8" fillId="13" borderId="35" xfId="0" applyNumberFormat="1" applyFont="1" applyFill="1" applyBorder="1" applyAlignment="1">
      <alignment horizontal="center" vertical="center"/>
    </xf>
    <xf numFmtId="179" fontId="8" fillId="13" borderId="33" xfId="0" applyNumberFormat="1" applyFont="1" applyFill="1" applyBorder="1" applyAlignment="1">
      <alignment horizontal="center" vertical="center"/>
    </xf>
    <xf numFmtId="179" fontId="8" fillId="13" borderId="1" xfId="0" applyNumberFormat="1" applyFont="1" applyFill="1" applyBorder="1" applyAlignment="1">
      <alignment vertical="center"/>
    </xf>
    <xf numFmtId="179" fontId="8" fillId="13" borderId="2" xfId="0" applyNumberFormat="1" applyFont="1" applyFill="1" applyBorder="1" applyAlignment="1">
      <alignment horizontal="center" vertical="center"/>
    </xf>
    <xf numFmtId="179" fontId="0" fillId="13" borderId="3" xfId="0" applyNumberFormat="1" applyFill="1" applyBorder="1" applyAlignment="1">
      <alignment horizontal="center" vertical="center"/>
    </xf>
    <xf numFmtId="179" fontId="0" fillId="13" borderId="52" xfId="0" applyNumberFormat="1" applyFill="1" applyBorder="1" applyAlignment="1">
      <alignment vertical="center"/>
    </xf>
    <xf numFmtId="179" fontId="8" fillId="11" borderId="34" xfId="0" applyNumberFormat="1" applyFont="1" applyFill="1" applyBorder="1" applyAlignment="1">
      <alignment horizontal="center" vertical="center"/>
    </xf>
    <xf numFmtId="179" fontId="8" fillId="11" borderId="35" xfId="0" applyNumberFormat="1" applyFont="1" applyFill="1" applyBorder="1" applyAlignment="1">
      <alignment horizontal="center" vertical="center"/>
    </xf>
    <xf numFmtId="179" fontId="8" fillId="11" borderId="33" xfId="0" applyNumberFormat="1" applyFont="1" applyFill="1" applyBorder="1" applyAlignment="1">
      <alignment horizontal="center" vertical="center"/>
    </xf>
    <xf numFmtId="179" fontId="8" fillId="11" borderId="32" xfId="0" applyNumberFormat="1" applyFont="1" applyFill="1" applyBorder="1" applyAlignment="1">
      <alignment horizontal="center" vertical="center"/>
    </xf>
    <xf numFmtId="179" fontId="0" fillId="0" borderId="35" xfId="0" applyNumberFormat="1" applyFont="1" applyBorder="1" applyAlignment="1">
      <alignment horizontal="center" vertical="center"/>
    </xf>
    <xf numFmtId="0" fontId="4" fillId="10" borderId="32" xfId="0" applyFont="1" applyFill="1" applyBorder="1" applyAlignment="1">
      <alignment horizontal="distributed" vertical="center" indent="1"/>
    </xf>
    <xf numFmtId="0" fontId="4" fillId="0" borderId="6" xfId="0" applyFont="1" applyBorder="1" applyAlignment="1">
      <alignment horizontal="distributed" vertical="center" indent="1"/>
    </xf>
    <xf numFmtId="179" fontId="0" fillId="0" borderId="0" xfId="0" applyNumberFormat="1" applyAlignment="1">
      <alignment horizontal="center" vertical="center"/>
    </xf>
    <xf numFmtId="0" fontId="4" fillId="0" borderId="8" xfId="0" applyFont="1" applyBorder="1" applyAlignment="1">
      <alignment horizontal="distributed" vertical="center" indent="1"/>
    </xf>
    <xf numFmtId="179" fontId="0" fillId="0" borderId="35" xfId="0" applyNumberFormat="1" applyFont="1" applyBorder="1" applyAlignment="1">
      <alignment horizontal="center" vertical="center"/>
    </xf>
    <xf numFmtId="179" fontId="0" fillId="0" borderId="0" xfId="0" applyNumberFormat="1" applyFont="1" applyAlignment="1">
      <alignment horizontal="center" vertical="center"/>
    </xf>
    <xf numFmtId="179" fontId="10" fillId="8" borderId="34" xfId="0" applyNumberFormat="1" applyFont="1" applyFill="1" applyBorder="1" applyAlignment="1">
      <alignment horizontal="right" vertical="center"/>
    </xf>
    <xf numFmtId="10" fontId="5" fillId="10" borderId="38" xfId="0" applyNumberFormat="1" applyFont="1" applyFill="1" applyBorder="1" applyAlignment="1">
      <alignment vertical="center"/>
    </xf>
    <xf numFmtId="10" fontId="5" fillId="0" borderId="88" xfId="0" applyNumberFormat="1" applyFont="1" applyBorder="1" applyAlignment="1">
      <alignment vertical="center"/>
    </xf>
    <xf numFmtId="10" fontId="5" fillId="10" borderId="67" xfId="0" applyNumberFormat="1" applyFont="1" applyFill="1" applyBorder="1" applyAlignment="1">
      <alignment vertical="center"/>
    </xf>
    <xf numFmtId="183" fontId="4" fillId="0" borderId="0" xfId="0" applyNumberFormat="1" applyFont="1" applyAlignment="1"/>
    <xf numFmtId="183" fontId="4" fillId="0" borderId="2" xfId="0" applyNumberFormat="1" applyFont="1" applyBorder="1" applyAlignment="1">
      <alignment horizontal="center" vertical="center" shrinkToFit="1"/>
    </xf>
    <xf numFmtId="183" fontId="4" fillId="0" borderId="13" xfId="0" applyNumberFormat="1" applyFont="1" applyBorder="1" applyAlignment="1">
      <alignment horizontal="center" vertical="center" shrinkToFit="1"/>
    </xf>
    <xf numFmtId="183" fontId="5" fillId="10" borderId="28" xfId="0" applyNumberFormat="1" applyFont="1" applyFill="1" applyBorder="1" applyAlignment="1">
      <alignment vertical="center"/>
    </xf>
    <xf numFmtId="183" fontId="5" fillId="10" borderId="37" xfId="0" applyNumberFormat="1" applyFont="1" applyFill="1" applyBorder="1" applyAlignment="1">
      <alignment vertical="center"/>
    </xf>
    <xf numFmtId="183" fontId="5" fillId="10" borderId="48" xfId="0" applyNumberFormat="1" applyFont="1" applyFill="1" applyBorder="1" applyAlignment="1">
      <alignment vertical="center"/>
    </xf>
    <xf numFmtId="183" fontId="5" fillId="10" borderId="22" xfId="0" applyNumberFormat="1" applyFont="1" applyFill="1" applyBorder="1" applyAlignment="1">
      <alignment vertical="center"/>
    </xf>
    <xf numFmtId="183" fontId="5" fillId="0" borderId="28" xfId="0" applyNumberFormat="1" applyFont="1" applyBorder="1" applyAlignment="1">
      <alignment vertical="center"/>
    </xf>
    <xf numFmtId="183" fontId="5" fillId="0" borderId="37" xfId="0" applyNumberFormat="1" applyFont="1" applyBorder="1" applyAlignment="1">
      <alignment vertical="center"/>
    </xf>
    <xf numFmtId="183" fontId="5" fillId="0" borderId="37" xfId="0" applyNumberFormat="1" applyFont="1" applyFill="1" applyBorder="1" applyAlignment="1">
      <alignment vertical="center"/>
    </xf>
    <xf numFmtId="183" fontId="5" fillId="0" borderId="48" xfId="0" applyNumberFormat="1" applyFont="1" applyBorder="1" applyAlignment="1">
      <alignment vertical="center"/>
    </xf>
    <xf numFmtId="183" fontId="5" fillId="0" borderId="87" xfId="0" applyNumberFormat="1" applyFont="1" applyBorder="1" applyAlignment="1">
      <alignment vertical="center"/>
    </xf>
    <xf numFmtId="183" fontId="5" fillId="0" borderId="22" xfId="0" applyNumberFormat="1" applyFont="1" applyBorder="1" applyAlignment="1">
      <alignment vertical="center"/>
    </xf>
    <xf numFmtId="183" fontId="4" fillId="0" borderId="0" xfId="0" applyNumberFormat="1" applyFont="1" applyAlignment="1">
      <alignment vertical="center"/>
    </xf>
    <xf numFmtId="183" fontId="5" fillId="0" borderId="88" xfId="0" applyNumberFormat="1" applyFont="1" applyFill="1" applyBorder="1" applyAlignment="1">
      <alignment vertical="center"/>
    </xf>
    <xf numFmtId="183" fontId="4" fillId="0" borderId="0" xfId="0" applyNumberFormat="1" applyFont="1" applyBorder="1" applyAlignment="1">
      <alignment vertical="center"/>
    </xf>
    <xf numFmtId="183" fontId="5" fillId="10" borderId="67" xfId="0" applyNumberFormat="1" applyFont="1" applyFill="1" applyBorder="1" applyAlignment="1">
      <alignment vertical="center"/>
    </xf>
    <xf numFmtId="183" fontId="5" fillId="0" borderId="22" xfId="0" applyNumberFormat="1" applyFont="1" applyFill="1" applyBorder="1" applyAlignment="1">
      <alignment vertical="center"/>
    </xf>
    <xf numFmtId="183" fontId="4" fillId="0" borderId="0" xfId="0" applyNumberFormat="1" applyFont="1"/>
    <xf numFmtId="184" fontId="4" fillId="0" borderId="0" xfId="0" applyNumberFormat="1" applyFont="1" applyAlignment="1"/>
    <xf numFmtId="184" fontId="4" fillId="0" borderId="7" xfId="0" applyNumberFormat="1" applyFont="1" applyBorder="1" applyAlignment="1">
      <alignment horizontal="distributed" vertical="center" indent="1"/>
    </xf>
    <xf numFmtId="184" fontId="4" fillId="0" borderId="18" xfId="0" applyNumberFormat="1" applyFont="1" applyBorder="1" applyAlignment="1">
      <alignment horizontal="distributed" vertical="center" indent="1"/>
    </xf>
    <xf numFmtId="184" fontId="5" fillId="10" borderId="27" xfId="0" applyNumberFormat="1" applyFont="1" applyFill="1" applyBorder="1" applyAlignment="1">
      <alignment horizontal="right" vertical="center"/>
    </xf>
    <xf numFmtId="184" fontId="5" fillId="10" borderId="35" xfId="0" applyNumberFormat="1" applyFont="1" applyFill="1" applyBorder="1" applyAlignment="1">
      <alignment horizontal="right" vertical="center"/>
    </xf>
    <xf numFmtId="184" fontId="5" fillId="10" borderId="59" xfId="0" applyNumberFormat="1" applyFont="1" applyFill="1" applyBorder="1" applyAlignment="1">
      <alignment horizontal="right" vertical="center"/>
    </xf>
    <xf numFmtId="184" fontId="5" fillId="10" borderId="16" xfId="0" applyNumberFormat="1" applyFont="1" applyFill="1" applyBorder="1" applyAlignment="1">
      <alignment vertical="center"/>
    </xf>
    <xf numFmtId="184" fontId="5" fillId="0" borderId="27" xfId="0" applyNumberFormat="1" applyFont="1" applyFill="1" applyBorder="1" applyAlignment="1">
      <alignment horizontal="right" vertical="center"/>
    </xf>
    <xf numFmtId="184" fontId="5" fillId="0" borderId="43" xfId="0" applyNumberFormat="1" applyFont="1" applyFill="1" applyBorder="1" applyAlignment="1">
      <alignment horizontal="right" vertical="center"/>
    </xf>
    <xf numFmtId="184" fontId="5" fillId="0" borderId="18" xfId="0" applyNumberFormat="1" applyFont="1" applyFill="1" applyBorder="1" applyAlignment="1">
      <alignment horizontal="right" vertical="center"/>
    </xf>
    <xf numFmtId="184" fontId="5" fillId="0" borderId="85" xfId="0" applyNumberFormat="1" applyFont="1" applyFill="1" applyBorder="1" applyAlignment="1">
      <alignment vertical="center"/>
    </xf>
    <xf numFmtId="184" fontId="4" fillId="0" borderId="0" xfId="0" applyNumberFormat="1" applyFont="1"/>
    <xf numFmtId="184" fontId="5" fillId="10" borderId="65" xfId="0" applyNumberFormat="1" applyFont="1" applyFill="1" applyBorder="1" applyAlignment="1">
      <alignment horizontal="right" vertical="center"/>
    </xf>
    <xf numFmtId="184" fontId="5" fillId="0" borderId="85" xfId="0" applyNumberFormat="1" applyFont="1" applyFill="1" applyBorder="1" applyAlignment="1">
      <alignment horizontal="right" vertical="center"/>
    </xf>
    <xf numFmtId="184" fontId="5" fillId="0" borderId="95" xfId="0" applyNumberFormat="1" applyFont="1" applyFill="1" applyBorder="1" applyAlignment="1">
      <alignment horizontal="right" vertical="center"/>
    </xf>
    <xf numFmtId="0" fontId="4" fillId="0" borderId="18" xfId="0" applyFont="1" applyBorder="1" applyAlignment="1">
      <alignment vertical="center" shrinkToFit="1"/>
    </xf>
    <xf numFmtId="10" fontId="5" fillId="10" borderId="24" xfId="0" applyNumberFormat="1" applyFont="1" applyFill="1" applyBorder="1" applyAlignment="1">
      <alignment vertical="center"/>
    </xf>
    <xf numFmtId="10" fontId="4" fillId="10" borderId="23" xfId="0" applyNumberFormat="1" applyFont="1" applyFill="1" applyBorder="1" applyAlignment="1">
      <alignment vertical="center"/>
    </xf>
    <xf numFmtId="10" fontId="5" fillId="10" borderId="69" xfId="0" applyNumberFormat="1" applyFont="1" applyFill="1" applyBorder="1" applyAlignment="1">
      <alignment vertical="center"/>
    </xf>
    <xf numFmtId="10" fontId="4" fillId="10" borderId="49" xfId="0" applyNumberFormat="1" applyFont="1" applyFill="1" applyBorder="1" applyAlignment="1">
      <alignment vertical="center"/>
    </xf>
    <xf numFmtId="10" fontId="5" fillId="10" borderId="15" xfId="0" applyNumberFormat="1" applyFont="1" applyFill="1" applyBorder="1" applyAlignment="1">
      <alignment vertical="center"/>
    </xf>
    <xf numFmtId="10" fontId="4" fillId="10" borderId="19" xfId="0" applyNumberFormat="1" applyFont="1" applyFill="1" applyBorder="1" applyAlignment="1">
      <alignment vertical="center"/>
    </xf>
    <xf numFmtId="10" fontId="5" fillId="0" borderId="24" xfId="0" applyNumberFormat="1" applyFont="1" applyBorder="1" applyAlignment="1">
      <alignment vertical="center"/>
    </xf>
    <xf numFmtId="10" fontId="4" fillId="0" borderId="23" xfId="0" applyNumberFormat="1" applyFont="1" applyBorder="1" applyAlignment="1">
      <alignment vertical="center"/>
    </xf>
    <xf numFmtId="10" fontId="5" fillId="0" borderId="34" xfId="0" applyNumberFormat="1" applyFont="1" applyBorder="1" applyAlignment="1">
      <alignment vertical="center"/>
    </xf>
    <xf numFmtId="10" fontId="4" fillId="0" borderId="33" xfId="0" applyNumberFormat="1" applyFont="1" applyBorder="1" applyAlignment="1">
      <alignment vertical="center"/>
    </xf>
    <xf numFmtId="10" fontId="5" fillId="0" borderId="34" xfId="0" applyNumberFormat="1" applyFont="1" applyFill="1" applyBorder="1" applyAlignment="1">
      <alignment vertical="center"/>
    </xf>
    <xf numFmtId="10" fontId="4" fillId="0" borderId="33" xfId="0" applyNumberFormat="1" applyFont="1" applyFill="1" applyBorder="1" applyAlignment="1">
      <alignment vertical="center"/>
    </xf>
    <xf numFmtId="10" fontId="5" fillId="0" borderId="58" xfId="0" applyNumberFormat="1" applyFont="1" applyBorder="1" applyAlignment="1">
      <alignment vertical="center"/>
    </xf>
    <xf numFmtId="10" fontId="4" fillId="0" borderId="21" xfId="0" applyNumberFormat="1" applyFont="1" applyBorder="1" applyAlignment="1">
      <alignment vertical="center"/>
    </xf>
    <xf numFmtId="10" fontId="5" fillId="0" borderId="84" xfId="0" applyNumberFormat="1" applyFont="1" applyBorder="1" applyAlignment="1">
      <alignment vertical="center"/>
    </xf>
    <xf numFmtId="10" fontId="4" fillId="0" borderId="86" xfId="0" applyNumberFormat="1" applyFont="1" applyBorder="1" applyAlignment="1">
      <alignment vertical="center"/>
    </xf>
    <xf numFmtId="10" fontId="5" fillId="0" borderId="15" xfId="0" applyNumberFormat="1" applyFont="1" applyBorder="1" applyAlignment="1">
      <alignment vertical="center"/>
    </xf>
    <xf numFmtId="10" fontId="4" fillId="0" borderId="19" xfId="0" applyNumberFormat="1" applyFont="1" applyBorder="1" applyAlignment="1">
      <alignment vertical="center"/>
    </xf>
    <xf numFmtId="10" fontId="5" fillId="0" borderId="92" xfId="0" applyNumberFormat="1" applyFont="1" applyBorder="1" applyAlignment="1">
      <alignment vertical="center"/>
    </xf>
    <xf numFmtId="10" fontId="4" fillId="0" borderId="90" xfId="0" applyNumberFormat="1" applyFont="1" applyBorder="1" applyAlignment="1">
      <alignment vertical="center"/>
    </xf>
    <xf numFmtId="10" fontId="4" fillId="10" borderId="70" xfId="0" applyNumberFormat="1" applyFont="1" applyFill="1" applyBorder="1" applyAlignment="1">
      <alignment vertical="center"/>
    </xf>
    <xf numFmtId="10" fontId="5" fillId="10" borderId="63" xfId="0" applyNumberFormat="1" applyFont="1" applyFill="1" applyBorder="1" applyAlignment="1">
      <alignment vertical="center"/>
    </xf>
    <xf numFmtId="0" fontId="4" fillId="0" borderId="6" xfId="0" applyFont="1" applyBorder="1" applyAlignment="1">
      <alignment horizontal="distributed" vertical="center" indent="1"/>
    </xf>
    <xf numFmtId="0" fontId="4" fillId="10" borderId="32" xfId="0" applyFont="1" applyFill="1" applyBorder="1" applyAlignment="1">
      <alignment horizontal="distributed" vertical="center" indent="1"/>
    </xf>
    <xf numFmtId="179" fontId="0" fillId="0" borderId="0" xfId="0" applyNumberFormat="1" applyAlignment="1">
      <alignment horizontal="center" vertical="center"/>
    </xf>
    <xf numFmtId="0" fontId="4" fillId="0" borderId="8" xfId="0" applyFont="1" applyBorder="1" applyAlignment="1">
      <alignment horizontal="distributed" vertical="center" indent="1"/>
    </xf>
    <xf numFmtId="179" fontId="0" fillId="0" borderId="0" xfId="0" applyNumberFormat="1" applyFont="1" applyAlignment="1">
      <alignment horizontal="center" vertical="center"/>
    </xf>
    <xf numFmtId="179" fontId="0" fillId="0" borderId="35" xfId="0" applyNumberFormat="1" applyFont="1" applyBorder="1" applyAlignment="1">
      <alignment horizontal="center" vertical="center"/>
    </xf>
    <xf numFmtId="179" fontId="0" fillId="14" borderId="1" xfId="0" applyNumberFormat="1" applyFill="1" applyBorder="1" applyAlignment="1">
      <alignment vertical="center"/>
    </xf>
    <xf numFmtId="179" fontId="0" fillId="14" borderId="34" xfId="0" applyNumberFormat="1" applyFill="1" applyBorder="1" applyAlignment="1">
      <alignment vertical="center"/>
    </xf>
    <xf numFmtId="179" fontId="8" fillId="14" borderId="35" xfId="0" applyNumberFormat="1" applyFont="1" applyFill="1" applyBorder="1" applyAlignment="1">
      <alignment horizontal="center" vertical="center"/>
    </xf>
    <xf numFmtId="179" fontId="8" fillId="14" borderId="33" xfId="0" applyNumberFormat="1" applyFont="1" applyFill="1" applyBorder="1" applyAlignment="1">
      <alignment horizontal="center" vertical="center"/>
    </xf>
    <xf numFmtId="179" fontId="8" fillId="14" borderId="1" xfId="0" applyNumberFormat="1" applyFont="1" applyFill="1" applyBorder="1" applyAlignment="1">
      <alignment vertical="center"/>
    </xf>
    <xf numFmtId="179" fontId="8" fillId="14" borderId="2" xfId="0" applyNumberFormat="1" applyFont="1" applyFill="1" applyBorder="1" applyAlignment="1">
      <alignment horizontal="center" vertical="center"/>
    </xf>
    <xf numFmtId="179" fontId="0" fillId="14" borderId="3" xfId="0" applyNumberFormat="1" applyFill="1" applyBorder="1" applyAlignment="1">
      <alignment horizontal="center" vertical="center"/>
    </xf>
    <xf numFmtId="179" fontId="0" fillId="14" borderId="52" xfId="0" applyNumberFormat="1" applyFill="1" applyBorder="1" applyAlignment="1">
      <alignment vertical="center"/>
    </xf>
    <xf numFmtId="179" fontId="8" fillId="14" borderId="35" xfId="0" applyNumberFormat="1" applyFont="1" applyFill="1" applyBorder="1" applyAlignment="1">
      <alignment horizontal="center" vertical="center"/>
    </xf>
    <xf numFmtId="179" fontId="0" fillId="12" borderId="16" xfId="0" applyNumberFormat="1" applyFont="1" applyFill="1" applyBorder="1" applyAlignment="1">
      <alignment vertical="center"/>
    </xf>
    <xf numFmtId="179" fontId="8" fillId="12" borderId="15" xfId="0" applyNumberFormat="1" applyFont="1" applyFill="1" applyBorder="1" applyAlignment="1">
      <alignment vertical="center"/>
    </xf>
    <xf numFmtId="179" fontId="9" fillId="12" borderId="15" xfId="0" applyNumberFormat="1" applyFont="1" applyFill="1" applyBorder="1" applyAlignment="1">
      <alignment vertical="center"/>
    </xf>
    <xf numFmtId="179" fontId="12" fillId="12" borderId="18" xfId="0" applyNumberFormat="1" applyFont="1" applyFill="1" applyBorder="1" applyAlignment="1">
      <alignment vertical="center"/>
    </xf>
    <xf numFmtId="179" fontId="0" fillId="12" borderId="14" xfId="0" applyNumberFormat="1" applyFill="1" applyBorder="1" applyAlignment="1">
      <alignment vertical="center"/>
    </xf>
    <xf numFmtId="179" fontId="0" fillId="12" borderId="15" xfId="0" applyNumberFormat="1" applyFill="1" applyBorder="1" applyAlignment="1">
      <alignment horizontal="center" vertical="center"/>
    </xf>
    <xf numFmtId="179" fontId="0" fillId="12" borderId="15" xfId="0" applyNumberFormat="1" applyFill="1" applyBorder="1" applyAlignment="1">
      <alignment vertical="center"/>
    </xf>
    <xf numFmtId="179" fontId="9" fillId="12" borderId="43" xfId="0" applyNumberFormat="1" applyFont="1" applyFill="1" applyBorder="1" applyAlignment="1">
      <alignment vertical="center"/>
    </xf>
    <xf numFmtId="179" fontId="12" fillId="12" borderId="49" xfId="0" applyNumberFormat="1" applyFont="1" applyFill="1" applyBorder="1" applyAlignment="1">
      <alignment vertical="center"/>
    </xf>
    <xf numFmtId="179" fontId="8" fillId="14" borderId="34" xfId="0" applyNumberFormat="1" applyFont="1" applyFill="1" applyBorder="1" applyAlignment="1">
      <alignment horizontal="center" vertical="center"/>
    </xf>
    <xf numFmtId="179" fontId="8" fillId="14" borderId="34" xfId="0" applyNumberFormat="1" applyFont="1" applyFill="1" applyBorder="1" applyAlignment="1">
      <alignment vertical="center"/>
    </xf>
    <xf numFmtId="179" fontId="8" fillId="14" borderId="99" xfId="0" applyNumberFormat="1" applyFont="1" applyFill="1" applyBorder="1" applyAlignment="1">
      <alignment vertical="center"/>
    </xf>
    <xf numFmtId="179" fontId="8" fillId="14" borderId="69" xfId="0" applyNumberFormat="1" applyFont="1" applyFill="1" applyBorder="1" applyAlignment="1">
      <alignment horizontal="center" vertical="center"/>
    </xf>
    <xf numFmtId="179" fontId="8" fillId="14" borderId="99" xfId="0" applyNumberFormat="1" applyFont="1" applyFill="1" applyBorder="1" applyAlignment="1">
      <alignment horizontal="center" vertical="center"/>
    </xf>
    <xf numFmtId="179" fontId="8" fillId="14" borderId="52" xfId="0" applyNumberFormat="1" applyFont="1" applyFill="1" applyBorder="1" applyAlignment="1">
      <alignment horizontal="center" vertical="center"/>
    </xf>
    <xf numFmtId="179" fontId="8" fillId="14" borderId="101" xfId="0" applyNumberFormat="1" applyFont="1" applyFill="1" applyBorder="1" applyAlignment="1">
      <alignment horizontal="center" vertical="center"/>
    </xf>
    <xf numFmtId="179" fontId="8" fillId="12" borderId="36" xfId="0" applyNumberFormat="1" applyFont="1" applyFill="1" applyBorder="1" applyAlignment="1">
      <alignment horizontal="center" vertical="center"/>
    </xf>
    <xf numFmtId="179" fontId="8" fillId="12" borderId="69" xfId="0" applyNumberFormat="1" applyFont="1" applyFill="1" applyBorder="1" applyAlignment="1">
      <alignment horizontal="center" vertical="center"/>
    </xf>
    <xf numFmtId="179" fontId="8" fillId="14" borderId="15" xfId="0" applyNumberFormat="1" applyFont="1" applyFill="1" applyBorder="1" applyAlignment="1">
      <alignment vertical="center"/>
    </xf>
    <xf numFmtId="179" fontId="8" fillId="14" borderId="34" xfId="0" applyNumberFormat="1" applyFont="1" applyFill="1" applyBorder="1" applyAlignment="1">
      <alignment horizontal="right" vertical="center"/>
    </xf>
    <xf numFmtId="179" fontId="8" fillId="14" borderId="99" xfId="0" applyNumberFormat="1" applyFont="1" applyFill="1" applyBorder="1" applyAlignment="1">
      <alignment horizontal="right" vertical="center"/>
    </xf>
    <xf numFmtId="179" fontId="8" fillId="12" borderId="69" xfId="0" applyNumberFormat="1" applyFont="1" applyFill="1" applyBorder="1" applyAlignment="1">
      <alignment horizontal="right" vertical="center"/>
    </xf>
    <xf numFmtId="179" fontId="8" fillId="14" borderId="35" xfId="0" applyNumberFormat="1" applyFont="1" applyFill="1" applyBorder="1" applyAlignment="1">
      <alignment horizontal="center" vertical="center" shrinkToFit="1"/>
    </xf>
    <xf numFmtId="179" fontId="8" fillId="14" borderId="73" xfId="0" applyNumberFormat="1" applyFont="1" applyFill="1" applyBorder="1" applyAlignment="1">
      <alignment vertical="center"/>
    </xf>
    <xf numFmtId="179" fontId="8" fillId="14" borderId="74" xfId="0" applyNumberFormat="1" applyFont="1" applyFill="1" applyBorder="1" applyAlignment="1">
      <alignment vertical="center"/>
    </xf>
    <xf numFmtId="179" fontId="8" fillId="14" borderId="0" xfId="0" applyNumberFormat="1" applyFont="1" applyFill="1" applyBorder="1" applyAlignment="1">
      <alignment horizontal="center" vertical="center"/>
    </xf>
    <xf numFmtId="179" fontId="0" fillId="11" borderId="34" xfId="0" applyNumberFormat="1" applyFont="1" applyFill="1" applyBorder="1" applyAlignment="1">
      <alignment vertical="center"/>
    </xf>
    <xf numFmtId="179" fontId="0" fillId="11" borderId="34" xfId="0" applyNumberFormat="1" applyFont="1" applyFill="1" applyBorder="1" applyAlignment="1">
      <alignment horizontal="right" vertical="center"/>
    </xf>
    <xf numFmtId="179" fontId="0" fillId="11" borderId="99" xfId="0" applyNumberFormat="1" applyFont="1" applyFill="1" applyBorder="1" applyAlignment="1">
      <alignment horizontal="right" vertical="center"/>
    </xf>
    <xf numFmtId="179" fontId="10" fillId="11" borderId="32" xfId="0" applyNumberFormat="1" applyFont="1" applyFill="1" applyBorder="1" applyAlignment="1">
      <alignment horizontal="right" vertical="center"/>
    </xf>
    <xf numFmtId="179" fontId="0" fillId="11" borderId="103" xfId="0" applyNumberFormat="1" applyFont="1" applyFill="1" applyBorder="1" applyAlignment="1">
      <alignment horizontal="right" vertical="center"/>
    </xf>
    <xf numFmtId="179" fontId="10" fillId="11" borderId="34" xfId="0" applyNumberFormat="1" applyFont="1" applyFill="1" applyBorder="1" applyAlignment="1">
      <alignment horizontal="right" vertical="center"/>
    </xf>
    <xf numFmtId="179" fontId="15" fillId="11" borderId="34" xfId="0" applyNumberFormat="1" applyFont="1" applyFill="1" applyBorder="1" applyAlignment="1">
      <alignment horizontal="right" vertical="center"/>
    </xf>
    <xf numFmtId="179" fontId="11" fillId="11" borderId="34" xfId="0" applyNumberFormat="1" applyFont="1" applyFill="1" applyBorder="1" applyAlignment="1">
      <alignment horizontal="right" vertical="center"/>
    </xf>
    <xf numFmtId="179" fontId="10" fillId="11" borderId="99" xfId="0" applyNumberFormat="1" applyFont="1" applyFill="1" applyBorder="1" applyAlignment="1">
      <alignment horizontal="right" vertical="center"/>
    </xf>
    <xf numFmtId="179" fontId="10" fillId="11" borderId="33" xfId="0" applyNumberFormat="1" applyFont="1" applyFill="1" applyBorder="1" applyAlignment="1">
      <alignment horizontal="right" vertical="center"/>
    </xf>
    <xf numFmtId="179" fontId="0" fillId="11" borderId="33" xfId="0" applyNumberFormat="1" applyFill="1" applyBorder="1" applyAlignment="1">
      <alignment horizontal="right" vertical="center"/>
    </xf>
    <xf numFmtId="179" fontId="10" fillId="11" borderId="97" xfId="0" applyNumberFormat="1" applyFont="1" applyFill="1" applyBorder="1" applyAlignment="1">
      <alignment horizontal="right" vertical="center"/>
    </xf>
    <xf numFmtId="179" fontId="0" fillId="11" borderId="34" xfId="0" applyNumberFormat="1" applyFont="1" applyFill="1" applyBorder="1" applyAlignment="1">
      <alignment horizontal="center" vertical="center"/>
    </xf>
    <xf numFmtId="179" fontId="8" fillId="14" borderId="35" xfId="0" applyNumberFormat="1" applyFont="1" applyFill="1" applyBorder="1" applyAlignment="1">
      <alignment horizontal="center" vertical="center"/>
    </xf>
    <xf numFmtId="179" fontId="19" fillId="0" borderId="0" xfId="0" applyNumberFormat="1" applyFont="1" applyFill="1" applyBorder="1" applyAlignment="1">
      <alignment horizontal="left" vertical="center"/>
    </xf>
    <xf numFmtId="179" fontId="8" fillId="14" borderId="31" xfId="0" applyNumberFormat="1" applyFont="1" applyFill="1" applyBorder="1" applyAlignment="1">
      <alignment horizontal="center" vertical="center"/>
    </xf>
    <xf numFmtId="179" fontId="12" fillId="0" borderId="17" xfId="0" applyNumberFormat="1" applyFont="1" applyBorder="1" applyAlignment="1">
      <alignment vertical="center"/>
    </xf>
    <xf numFmtId="179" fontId="0" fillId="14" borderId="33" xfId="0" applyNumberFormat="1" applyFill="1" applyBorder="1" applyAlignment="1">
      <alignment vertical="center"/>
    </xf>
    <xf numFmtId="179" fontId="8" fillId="14" borderId="97" xfId="0" applyNumberFormat="1" applyFont="1" applyFill="1" applyBorder="1" applyAlignment="1">
      <alignment horizontal="center" vertical="center"/>
    </xf>
    <xf numFmtId="179" fontId="8" fillId="12" borderId="30" xfId="0" applyNumberFormat="1" applyFont="1" applyFill="1" applyBorder="1" applyAlignment="1">
      <alignment horizontal="center" vertical="center"/>
    </xf>
    <xf numFmtId="179" fontId="9" fillId="4" borderId="42" xfId="0" applyNumberFormat="1" applyFont="1" applyFill="1" applyBorder="1" applyAlignment="1">
      <alignment vertical="center"/>
    </xf>
    <xf numFmtId="179" fontId="12" fillId="4" borderId="104" xfId="0" applyNumberFormat="1" applyFont="1" applyFill="1" applyBorder="1" applyAlignment="1">
      <alignment vertical="center"/>
    </xf>
    <xf numFmtId="179" fontId="8" fillId="12" borderId="50" xfId="0" applyNumberFormat="1" applyFont="1" applyFill="1" applyBorder="1" applyAlignment="1">
      <alignment horizontal="center" vertical="center"/>
    </xf>
    <xf numFmtId="179" fontId="9" fillId="12" borderId="42" xfId="0" applyNumberFormat="1" applyFont="1" applyFill="1" applyBorder="1" applyAlignment="1">
      <alignment vertical="center"/>
    </xf>
    <xf numFmtId="179" fontId="12" fillId="12" borderId="104" xfId="0" applyNumberFormat="1" applyFont="1" applyFill="1" applyBorder="1" applyAlignment="1">
      <alignment vertical="center"/>
    </xf>
    <xf numFmtId="179" fontId="0" fillId="0" borderId="27" xfId="0" applyNumberFormat="1" applyFont="1" applyBorder="1" applyAlignment="1">
      <alignment vertical="center"/>
    </xf>
    <xf numFmtId="179" fontId="0" fillId="0" borderId="23" xfId="0" applyNumberFormat="1" applyFont="1" applyBorder="1" applyAlignment="1">
      <alignment vertical="center"/>
    </xf>
    <xf numFmtId="179" fontId="8" fillId="14" borderId="24" xfId="0" applyNumberFormat="1" applyFont="1" applyFill="1" applyBorder="1" applyAlignment="1">
      <alignment vertical="center"/>
    </xf>
    <xf numFmtId="179" fontId="12" fillId="5" borderId="35" xfId="0" applyNumberFormat="1" applyFont="1" applyFill="1" applyBorder="1" applyAlignment="1">
      <alignment vertical="center"/>
    </xf>
    <xf numFmtId="179" fontId="12" fillId="6" borderId="35" xfId="0" applyNumberFormat="1" applyFont="1" applyFill="1" applyBorder="1" applyAlignment="1">
      <alignment vertical="center"/>
    </xf>
    <xf numFmtId="179" fontId="12" fillId="0" borderId="35" xfId="0" applyNumberFormat="1" applyFont="1" applyFill="1" applyBorder="1" applyAlignment="1">
      <alignment vertical="center"/>
    </xf>
    <xf numFmtId="179" fontId="12" fillId="0" borderId="106" xfId="0" applyNumberFormat="1" applyFont="1" applyFill="1" applyBorder="1" applyAlignment="1">
      <alignment vertical="center"/>
    </xf>
    <xf numFmtId="179" fontId="8" fillId="14" borderId="107" xfId="0" applyNumberFormat="1" applyFont="1" applyFill="1" applyBorder="1" applyAlignment="1">
      <alignment vertical="center"/>
    </xf>
    <xf numFmtId="179" fontId="8" fillId="14" borderId="109" xfId="0" applyNumberFormat="1" applyFont="1" applyFill="1" applyBorder="1" applyAlignment="1">
      <alignment horizontal="center" vertical="center"/>
    </xf>
    <xf numFmtId="179" fontId="12" fillId="5" borderId="109" xfId="0" applyNumberFormat="1" applyFont="1" applyFill="1" applyBorder="1" applyAlignment="1">
      <alignment vertical="center"/>
    </xf>
    <xf numFmtId="179" fontId="12" fillId="6" borderId="109" xfId="0" applyNumberFormat="1" applyFont="1" applyFill="1" applyBorder="1" applyAlignment="1">
      <alignment vertical="center"/>
    </xf>
    <xf numFmtId="179" fontId="0" fillId="0" borderId="109" xfId="0" applyNumberFormat="1" applyBorder="1" applyAlignment="1">
      <alignment vertical="center"/>
    </xf>
    <xf numFmtId="179" fontId="12" fillId="0" borderId="109" xfId="0" applyNumberFormat="1" applyFont="1" applyFill="1" applyBorder="1" applyAlignment="1">
      <alignment vertical="center"/>
    </xf>
    <xf numFmtId="179" fontId="12" fillId="4" borderId="56" xfId="0" applyNumberFormat="1" applyFont="1" applyFill="1" applyBorder="1" applyAlignment="1">
      <alignment vertical="center"/>
    </xf>
    <xf numFmtId="179" fontId="0" fillId="0" borderId="26" xfId="0" applyNumberFormat="1" applyFont="1" applyBorder="1" applyAlignment="1">
      <alignment vertical="center"/>
    </xf>
    <xf numFmtId="179" fontId="8" fillId="12" borderId="104" xfId="0" applyNumberFormat="1" applyFont="1" applyFill="1" applyBorder="1" applyAlignment="1">
      <alignment horizontal="center" vertical="center"/>
    </xf>
    <xf numFmtId="179" fontId="8" fillId="14" borderId="23" xfId="0" applyNumberFormat="1" applyFont="1" applyFill="1" applyBorder="1" applyAlignment="1">
      <alignment horizontal="center" vertical="center"/>
    </xf>
    <xf numFmtId="179" fontId="8" fillId="14" borderId="19" xfId="0" applyNumberFormat="1" applyFont="1" applyFill="1" applyBorder="1" applyAlignment="1">
      <alignment vertical="center"/>
    </xf>
    <xf numFmtId="179" fontId="0" fillId="11" borderId="99" xfId="0" applyNumberFormat="1" applyFont="1" applyFill="1" applyBorder="1" applyAlignment="1">
      <alignment horizontal="center" vertical="center"/>
    </xf>
    <xf numFmtId="179" fontId="22" fillId="11" borderId="32" xfId="0" applyNumberFormat="1" applyFont="1" applyFill="1" applyBorder="1" applyAlignment="1">
      <alignment horizontal="right" vertical="center"/>
    </xf>
    <xf numFmtId="179" fontId="0" fillId="11" borderId="32" xfId="0" applyNumberFormat="1" applyFont="1" applyFill="1" applyBorder="1" applyAlignment="1">
      <alignment horizontal="right" vertical="center"/>
    </xf>
    <xf numFmtId="179" fontId="23" fillId="11" borderId="34" xfId="0" applyNumberFormat="1" applyFont="1" applyFill="1" applyBorder="1" applyAlignment="1">
      <alignment horizontal="center" vertical="center"/>
    </xf>
    <xf numFmtId="179" fontId="23" fillId="11" borderId="33" xfId="0" applyNumberFormat="1" applyFont="1" applyFill="1" applyBorder="1" applyAlignment="1">
      <alignment horizontal="center" vertical="center"/>
    </xf>
    <xf numFmtId="179" fontId="21" fillId="11" borderId="34" xfId="0" applyNumberFormat="1" applyFont="1" applyFill="1" applyBorder="1" applyAlignment="1">
      <alignment horizontal="center" vertical="center"/>
    </xf>
    <xf numFmtId="179" fontId="24" fillId="11" borderId="34" xfId="0" applyNumberFormat="1" applyFont="1" applyFill="1" applyBorder="1" applyAlignment="1">
      <alignment horizontal="center" vertical="center"/>
    </xf>
    <xf numFmtId="179" fontId="21" fillId="11" borderId="99" xfId="0" applyNumberFormat="1" applyFont="1" applyFill="1" applyBorder="1" applyAlignment="1">
      <alignment horizontal="center" vertical="center"/>
    </xf>
    <xf numFmtId="179" fontId="21" fillId="11" borderId="33" xfId="0" applyNumberFormat="1" applyFont="1" applyFill="1" applyBorder="1" applyAlignment="1">
      <alignment horizontal="center" vertical="center"/>
    </xf>
    <xf numFmtId="179" fontId="21" fillId="11" borderId="97" xfId="0" applyNumberFormat="1" applyFont="1" applyFill="1" applyBorder="1" applyAlignment="1">
      <alignment horizontal="center" vertical="center"/>
    </xf>
    <xf numFmtId="179" fontId="8" fillId="14" borderId="107" xfId="0" applyNumberFormat="1" applyFont="1" applyFill="1" applyBorder="1" applyAlignment="1">
      <alignment horizontal="center" vertical="center"/>
    </xf>
    <xf numFmtId="179" fontId="8" fillId="14" borderId="105" xfId="0" applyNumberFormat="1" applyFont="1" applyFill="1" applyBorder="1" applyAlignment="1">
      <alignment horizontal="center" vertical="center"/>
    </xf>
    <xf numFmtId="179" fontId="0" fillId="0" borderId="31" xfId="0" applyNumberFormat="1" applyFont="1" applyFill="1" applyBorder="1" applyAlignment="1">
      <alignment vertical="center"/>
    </xf>
    <xf numFmtId="179" fontId="0" fillId="0" borderId="98" xfId="0" applyNumberFormat="1" applyFont="1" applyFill="1" applyBorder="1" applyAlignment="1">
      <alignment vertical="center"/>
    </xf>
    <xf numFmtId="179" fontId="0" fillId="0" borderId="98" xfId="0" applyNumberFormat="1" applyFont="1" applyBorder="1" applyAlignment="1">
      <alignment vertical="center"/>
    </xf>
    <xf numFmtId="179" fontId="0" fillId="0" borderId="109" xfId="0" applyNumberFormat="1" applyFont="1" applyBorder="1" applyAlignment="1">
      <alignment vertical="center"/>
    </xf>
    <xf numFmtId="179" fontId="10" fillId="11" borderId="34" xfId="0" applyNumberFormat="1" applyFont="1" applyFill="1" applyBorder="1" applyAlignment="1">
      <alignment horizontal="center" vertical="center"/>
    </xf>
    <xf numFmtId="0" fontId="4" fillId="10" borderId="32" xfId="0" applyFont="1" applyFill="1" applyBorder="1" applyAlignment="1">
      <alignment horizontal="distributed" vertical="center" indent="1"/>
    </xf>
    <xf numFmtId="0" fontId="4" fillId="0" borderId="6" xfId="0" applyFont="1" applyBorder="1" applyAlignment="1">
      <alignment horizontal="distributed" vertical="center" indent="1"/>
    </xf>
    <xf numFmtId="179" fontId="8" fillId="14" borderId="35" xfId="0" applyNumberFormat="1" applyFont="1" applyFill="1" applyBorder="1" applyAlignment="1">
      <alignment horizontal="center" vertical="center"/>
    </xf>
    <xf numFmtId="179" fontId="19" fillId="0" borderId="0" xfId="0" applyNumberFormat="1" applyFont="1" applyFill="1" applyBorder="1" applyAlignment="1">
      <alignment horizontal="left" vertical="center"/>
    </xf>
    <xf numFmtId="0" fontId="4" fillId="0" borderId="8" xfId="0" applyFont="1" applyBorder="1" applyAlignment="1">
      <alignment horizontal="distributed" vertical="center" indent="1"/>
    </xf>
    <xf numFmtId="179" fontId="0" fillId="0" borderId="0" xfId="0" applyNumberFormat="1" applyFont="1" applyAlignment="1">
      <alignment horizontal="center" vertical="center"/>
    </xf>
    <xf numFmtId="179" fontId="8" fillId="14" borderId="35" xfId="0" applyNumberFormat="1" applyFont="1" applyFill="1" applyBorder="1" applyAlignment="1">
      <alignment horizontal="center" vertical="center"/>
    </xf>
    <xf numFmtId="179" fontId="0" fillId="0" borderId="35" xfId="0" applyNumberFormat="1" applyFont="1" applyBorder="1" applyAlignment="1">
      <alignment horizontal="center" vertical="center"/>
    </xf>
    <xf numFmtId="179" fontId="8" fillId="0" borderId="0" xfId="0" applyNumberFormat="1" applyFont="1" applyFill="1" applyBorder="1" applyAlignment="1">
      <alignment horizontal="center" vertical="center"/>
    </xf>
    <xf numFmtId="179" fontId="8" fillId="5" borderId="30" xfId="0" applyNumberFormat="1" applyFont="1" applyFill="1" applyBorder="1" applyAlignment="1">
      <alignment horizontal="center" vertical="center"/>
    </xf>
    <xf numFmtId="179" fontId="9" fillId="5" borderId="42" xfId="0" applyNumberFormat="1" applyFont="1" applyFill="1" applyBorder="1" applyAlignment="1">
      <alignment vertical="center"/>
    </xf>
    <xf numFmtId="179" fontId="12" fillId="5" borderId="104" xfId="0" applyNumberFormat="1" applyFont="1" applyFill="1" applyBorder="1" applyAlignment="1">
      <alignment vertical="center"/>
    </xf>
    <xf numFmtId="179" fontId="8" fillId="5" borderId="50" xfId="0" applyNumberFormat="1" applyFont="1" applyFill="1" applyBorder="1" applyAlignment="1">
      <alignment horizontal="center" vertical="center"/>
    </xf>
    <xf numFmtId="179" fontId="12" fillId="5" borderId="56" xfId="0" applyNumberFormat="1" applyFont="1" applyFill="1" applyBorder="1" applyAlignment="1">
      <alignment vertical="center"/>
    </xf>
    <xf numFmtId="179" fontId="8" fillId="5" borderId="104" xfId="0" applyNumberFormat="1" applyFont="1" applyFill="1" applyBorder="1" applyAlignment="1">
      <alignment horizontal="center" vertical="center"/>
    </xf>
    <xf numFmtId="179" fontId="0" fillId="5" borderId="16" xfId="0" applyNumberFormat="1" applyFont="1" applyFill="1" applyBorder="1" applyAlignment="1">
      <alignment vertical="center"/>
    </xf>
    <xf numFmtId="179" fontId="8" fillId="5" borderId="15" xfId="0" applyNumberFormat="1" applyFont="1" applyFill="1" applyBorder="1" applyAlignment="1">
      <alignment vertical="center"/>
    </xf>
    <xf numFmtId="179" fontId="9" fillId="5" borderId="15" xfId="0" applyNumberFormat="1" applyFont="1" applyFill="1" applyBorder="1" applyAlignment="1">
      <alignment vertical="center"/>
    </xf>
    <xf numFmtId="179" fontId="12" fillId="5" borderId="18" xfId="0" applyNumberFormat="1" applyFont="1" applyFill="1" applyBorder="1" applyAlignment="1">
      <alignment vertical="center"/>
    </xf>
    <xf numFmtId="179" fontId="0" fillId="5" borderId="14" xfId="0" applyNumberFormat="1" applyFill="1" applyBorder="1" applyAlignment="1">
      <alignment vertical="center"/>
    </xf>
    <xf numFmtId="179" fontId="0" fillId="5" borderId="15" xfId="0" applyNumberFormat="1" applyFill="1" applyBorder="1" applyAlignment="1">
      <alignment horizontal="center" vertical="center"/>
    </xf>
    <xf numFmtId="179" fontId="9" fillId="0" borderId="35" xfId="0" applyNumberFormat="1" applyFont="1" applyFill="1" applyBorder="1" applyAlignment="1">
      <alignment vertical="center"/>
    </xf>
    <xf numFmtId="179" fontId="0" fillId="5" borderId="18" xfId="0" applyNumberFormat="1" applyFont="1" applyFill="1" applyBorder="1" applyAlignment="1">
      <alignment vertical="center"/>
    </xf>
    <xf numFmtId="179" fontId="12" fillId="5" borderId="17" xfId="0" applyNumberFormat="1" applyFont="1" applyFill="1" applyBorder="1" applyAlignment="1">
      <alignment vertical="center"/>
    </xf>
    <xf numFmtId="179" fontId="8" fillId="5" borderId="19" xfId="0" applyNumberFormat="1" applyFont="1" applyFill="1" applyBorder="1" applyAlignment="1">
      <alignment vertical="center"/>
    </xf>
    <xf numFmtId="180" fontId="12" fillId="5" borderId="51" xfId="0" applyNumberFormat="1" applyFont="1" applyFill="1" applyBorder="1" applyAlignment="1">
      <alignment vertical="center"/>
    </xf>
    <xf numFmtId="179" fontId="12" fillId="5" borderId="43" xfId="0" applyNumberFormat="1" applyFont="1" applyFill="1" applyBorder="1" applyAlignment="1">
      <alignment vertical="center"/>
    </xf>
    <xf numFmtId="179" fontId="8" fillId="5" borderId="30" xfId="0" applyNumberFormat="1" applyFont="1" applyFill="1" applyBorder="1" applyAlignment="1">
      <alignment horizontal="center" vertical="center" shrinkToFit="1"/>
    </xf>
    <xf numFmtId="179" fontId="8" fillId="5" borderId="42" xfId="0" applyNumberFormat="1" applyFont="1" applyFill="1" applyBorder="1" applyAlignment="1">
      <alignment vertical="center"/>
    </xf>
    <xf numFmtId="179" fontId="0" fillId="5" borderId="35" xfId="0" applyNumberFormat="1" applyFont="1" applyFill="1" applyBorder="1" applyAlignment="1">
      <alignment vertical="center"/>
    </xf>
    <xf numFmtId="179" fontId="0" fillId="5" borderId="19" xfId="0" applyNumberFormat="1" applyFont="1" applyFill="1" applyBorder="1" applyAlignment="1">
      <alignment vertical="center"/>
    </xf>
    <xf numFmtId="0" fontId="4" fillId="10" borderId="32" xfId="0" applyFont="1" applyFill="1" applyBorder="1" applyAlignment="1">
      <alignment horizontal="distributed" vertical="center" indent="1"/>
    </xf>
    <xf numFmtId="0" fontId="4" fillId="0" borderId="6" xfId="0" applyFont="1" applyBorder="1" applyAlignment="1">
      <alignment horizontal="distributed" vertical="center" indent="1"/>
    </xf>
    <xf numFmtId="0" fontId="4" fillId="0" borderId="8" xfId="0" applyFont="1" applyBorder="1" applyAlignment="1">
      <alignment horizontal="distributed" vertical="center" indent="1"/>
    </xf>
    <xf numFmtId="179" fontId="26" fillId="0" borderId="0" xfId="0" applyNumberFormat="1" applyFont="1" applyAlignment="1">
      <alignment vertical="center"/>
    </xf>
    <xf numFmtId="179" fontId="26" fillId="14" borderId="1" xfId="0" applyNumberFormat="1" applyFont="1" applyFill="1" applyBorder="1" applyAlignment="1">
      <alignment vertical="center"/>
    </xf>
    <xf numFmtId="179" fontId="27" fillId="14" borderId="1" xfId="0" applyNumberFormat="1" applyFont="1" applyFill="1" applyBorder="1" applyAlignment="1">
      <alignment vertical="center"/>
    </xf>
    <xf numFmtId="179" fontId="26" fillId="14" borderId="34" xfId="0" applyNumberFormat="1" applyFont="1" applyFill="1" applyBorder="1" applyAlignment="1">
      <alignment vertical="center"/>
    </xf>
    <xf numFmtId="179" fontId="27" fillId="14" borderId="35" xfId="0" applyNumberFormat="1" applyFont="1" applyFill="1" applyBorder="1" applyAlignment="1">
      <alignment horizontal="center" vertical="center"/>
    </xf>
    <xf numFmtId="179" fontId="27" fillId="14" borderId="33" xfId="0" applyNumberFormat="1" applyFont="1" applyFill="1" applyBorder="1" applyAlignment="1">
      <alignment horizontal="center" vertical="center"/>
    </xf>
    <xf numFmtId="179" fontId="26" fillId="14" borderId="52" xfId="0" applyNumberFormat="1" applyFont="1" applyFill="1" applyBorder="1" applyAlignment="1">
      <alignment vertical="center"/>
    </xf>
    <xf numFmtId="179" fontId="27" fillId="14" borderId="31" xfId="0" applyNumberFormat="1" applyFont="1" applyFill="1" applyBorder="1" applyAlignment="1">
      <alignment horizontal="center" vertical="center"/>
    </xf>
    <xf numFmtId="179" fontId="26" fillId="14" borderId="33" xfId="0" applyNumberFormat="1" applyFont="1" applyFill="1" applyBorder="1" applyAlignment="1">
      <alignment vertical="center"/>
    </xf>
    <xf numFmtId="179" fontId="27" fillId="14" borderId="34" xfId="0" applyNumberFormat="1" applyFont="1" applyFill="1" applyBorder="1" applyAlignment="1">
      <alignment horizontal="center" vertical="center"/>
    </xf>
    <xf numFmtId="179" fontId="26" fillId="0" borderId="43" xfId="0" applyNumberFormat="1" applyFont="1" applyBorder="1" applyAlignment="1">
      <alignment vertical="center"/>
    </xf>
    <xf numFmtId="179" fontId="26" fillId="0" borderId="49" xfId="0" applyNumberFormat="1" applyFont="1" applyBorder="1" applyAlignment="1">
      <alignment vertical="center"/>
    </xf>
    <xf numFmtId="179" fontId="27" fillId="14" borderId="52" xfId="0" applyNumberFormat="1" applyFont="1" applyFill="1" applyBorder="1" applyAlignment="1">
      <alignment horizontal="center" vertical="center"/>
    </xf>
    <xf numFmtId="179" fontId="28" fillId="0" borderId="35" xfId="0" applyNumberFormat="1" applyFont="1" applyFill="1" applyBorder="1" applyAlignment="1">
      <alignment vertical="center"/>
    </xf>
    <xf numFmtId="179" fontId="29" fillId="0" borderId="35" xfId="0" applyNumberFormat="1" applyFont="1" applyFill="1" applyBorder="1" applyAlignment="1">
      <alignment vertical="center"/>
    </xf>
    <xf numFmtId="179" fontId="27" fillId="0" borderId="35" xfId="0" applyNumberFormat="1" applyFont="1" applyFill="1" applyBorder="1" applyAlignment="1">
      <alignment vertical="center"/>
    </xf>
    <xf numFmtId="179" fontId="26" fillId="0" borderId="33" xfId="0" applyNumberFormat="1" applyFont="1" applyFill="1" applyBorder="1" applyAlignment="1">
      <alignment vertical="center"/>
    </xf>
    <xf numFmtId="179" fontId="26" fillId="0" borderId="31" xfId="0" applyNumberFormat="1" applyFont="1" applyFill="1" applyBorder="1" applyAlignment="1">
      <alignment vertical="center"/>
    </xf>
    <xf numFmtId="179" fontId="26" fillId="0" borderId="35" xfId="0" applyNumberFormat="1" applyFont="1" applyBorder="1" applyAlignment="1">
      <alignment vertical="center"/>
    </xf>
    <xf numFmtId="179" fontId="26" fillId="0" borderId="33" xfId="0" applyNumberFormat="1" applyFont="1" applyBorder="1" applyAlignment="1">
      <alignment vertical="center"/>
    </xf>
    <xf numFmtId="179" fontId="27" fillId="14" borderId="101" xfId="0" applyNumberFormat="1" applyFont="1" applyFill="1" applyBorder="1" applyAlignment="1">
      <alignment horizontal="center" vertical="center"/>
    </xf>
    <xf numFmtId="179" fontId="28" fillId="0" borderId="100" xfId="0" applyNumberFormat="1" applyFont="1" applyFill="1" applyBorder="1" applyAlignment="1">
      <alignment vertical="center"/>
    </xf>
    <xf numFmtId="179" fontId="29" fillId="0" borderId="97" xfId="0" applyNumberFormat="1" applyFont="1" applyFill="1" applyBorder="1" applyAlignment="1">
      <alignment vertical="center"/>
    </xf>
    <xf numFmtId="179" fontId="27" fillId="14" borderId="99" xfId="0" applyNumberFormat="1" applyFont="1" applyFill="1" applyBorder="1" applyAlignment="1">
      <alignment horizontal="center" vertical="center"/>
    </xf>
    <xf numFmtId="179" fontId="27" fillId="0" borderId="100" xfId="0" applyNumberFormat="1" applyFont="1" applyFill="1" applyBorder="1" applyAlignment="1">
      <alignment vertical="center"/>
    </xf>
    <xf numFmtId="179" fontId="26" fillId="0" borderId="97" xfId="0" applyNumberFormat="1" applyFont="1" applyFill="1" applyBorder="1" applyAlignment="1">
      <alignment vertical="center"/>
    </xf>
    <xf numFmtId="179" fontId="26" fillId="0" borderId="98" xfId="0" applyNumberFormat="1" applyFont="1" applyFill="1" applyBorder="1" applyAlignment="1">
      <alignment vertical="center"/>
    </xf>
    <xf numFmtId="179" fontId="27" fillId="5" borderId="30" xfId="0" applyNumberFormat="1" applyFont="1" applyFill="1" applyBorder="1" applyAlignment="1">
      <alignment horizontal="center" vertical="center" shrinkToFit="1"/>
    </xf>
    <xf numFmtId="179" fontId="27" fillId="5" borderId="42" xfId="0" applyNumberFormat="1" applyFont="1" applyFill="1" applyBorder="1" applyAlignment="1">
      <alignment vertical="center"/>
    </xf>
    <xf numFmtId="179" fontId="26" fillId="5" borderId="43" xfId="0" applyNumberFormat="1" applyFont="1" applyFill="1" applyBorder="1" applyAlignment="1">
      <alignment vertical="center"/>
    </xf>
    <xf numFmtId="179" fontId="27" fillId="5" borderId="50" xfId="0" applyNumberFormat="1" applyFont="1" applyFill="1" applyBorder="1" applyAlignment="1">
      <alignment horizontal="center" vertical="center"/>
    </xf>
    <xf numFmtId="179" fontId="28" fillId="5" borderId="42" xfId="0" applyNumberFormat="1" applyFont="1" applyFill="1" applyBorder="1" applyAlignment="1">
      <alignment vertical="center"/>
    </xf>
    <xf numFmtId="179" fontId="29" fillId="5" borderId="104" xfId="0" applyNumberFormat="1" applyFont="1" applyFill="1" applyBorder="1" applyAlignment="1">
      <alignment vertical="center"/>
    </xf>
    <xf numFmtId="179" fontId="29" fillId="5" borderId="56" xfId="0" applyNumberFormat="1" applyFont="1" applyFill="1" applyBorder="1" applyAlignment="1">
      <alignment vertical="center"/>
    </xf>
    <xf numFmtId="179" fontId="26" fillId="0" borderId="27" xfId="0" applyNumberFormat="1" applyFont="1" applyBorder="1" applyAlignment="1">
      <alignment vertical="center"/>
    </xf>
    <xf numFmtId="179" fontId="26" fillId="0" borderId="23" xfId="0" applyNumberFormat="1" applyFont="1" applyBorder="1" applyAlignment="1">
      <alignment vertical="center"/>
    </xf>
    <xf numFmtId="179" fontId="26" fillId="0" borderId="26" xfId="0" applyNumberFormat="1" applyFont="1" applyBorder="1" applyAlignment="1">
      <alignment vertical="center"/>
    </xf>
    <xf numFmtId="179" fontId="26" fillId="0" borderId="35" xfId="0" applyNumberFormat="1" applyFont="1" applyBorder="1" applyAlignment="1">
      <alignment horizontal="right" vertical="center"/>
    </xf>
    <xf numFmtId="179" fontId="26" fillId="0" borderId="100" xfId="0" applyNumberFormat="1" applyFont="1" applyBorder="1" applyAlignment="1">
      <alignment vertical="center"/>
    </xf>
    <xf numFmtId="179" fontId="26" fillId="0" borderId="97" xfId="0" applyNumberFormat="1" applyFont="1" applyBorder="1" applyAlignment="1">
      <alignment vertical="center"/>
    </xf>
    <xf numFmtId="179" fontId="26" fillId="0" borderId="98" xfId="0" applyNumberFormat="1" applyFont="1" applyBorder="1" applyAlignment="1">
      <alignment vertical="center"/>
    </xf>
    <xf numFmtId="179" fontId="26" fillId="5" borderId="18" xfId="0" applyNumberFormat="1" applyFont="1" applyFill="1" applyBorder="1" applyAlignment="1">
      <alignment vertical="center"/>
    </xf>
    <xf numFmtId="179" fontId="26" fillId="5" borderId="19" xfId="0" applyNumberFormat="1" applyFont="1" applyFill="1" applyBorder="1" applyAlignment="1">
      <alignment vertical="center"/>
    </xf>
    <xf numFmtId="179" fontId="29" fillId="5" borderId="19" xfId="0" applyNumberFormat="1" applyFont="1" applyFill="1" applyBorder="1" applyAlignment="1">
      <alignment vertical="center"/>
    </xf>
    <xf numFmtId="179" fontId="29" fillId="5" borderId="17" xfId="0" applyNumberFormat="1" applyFont="1" applyFill="1" applyBorder="1" applyAlignment="1">
      <alignment vertical="center"/>
    </xf>
    <xf numFmtId="179" fontId="26" fillId="0" borderId="0" xfId="0" applyNumberFormat="1" applyFont="1" applyAlignment="1">
      <alignment horizontal="center" vertical="center"/>
    </xf>
    <xf numFmtId="179" fontId="26" fillId="0" borderId="96" xfId="0" applyNumberFormat="1" applyFont="1" applyBorder="1" applyAlignment="1">
      <alignment vertical="center"/>
    </xf>
    <xf numFmtId="179" fontId="26" fillId="0" borderId="0" xfId="0" applyNumberFormat="1" applyFont="1" applyBorder="1" applyAlignment="1">
      <alignment vertical="center"/>
    </xf>
    <xf numFmtId="179" fontId="27" fillId="0" borderId="0" xfId="0" applyNumberFormat="1" applyFont="1" applyFill="1" applyBorder="1" applyAlignment="1">
      <alignment horizontal="center" vertical="center"/>
    </xf>
    <xf numFmtId="179" fontId="29" fillId="0" borderId="0" xfId="0" applyNumberFormat="1" applyFont="1" applyFill="1" applyBorder="1" applyAlignment="1">
      <alignment vertical="center"/>
    </xf>
    <xf numFmtId="179" fontId="27" fillId="14" borderId="34" xfId="0" applyNumberFormat="1" applyFont="1" applyFill="1" applyBorder="1" applyAlignment="1">
      <alignment vertical="center"/>
    </xf>
    <xf numFmtId="181" fontId="26" fillId="0" borderId="35" xfId="0" applyNumberFormat="1" applyFont="1" applyBorder="1" applyAlignment="1">
      <alignment vertical="center"/>
    </xf>
    <xf numFmtId="179" fontId="27" fillId="14" borderId="99" xfId="0" applyNumberFormat="1" applyFont="1" applyFill="1" applyBorder="1" applyAlignment="1">
      <alignment vertical="center"/>
    </xf>
    <xf numFmtId="179" fontId="27" fillId="14" borderId="107" xfId="0" applyNumberFormat="1" applyFont="1" applyFill="1" applyBorder="1" applyAlignment="1">
      <alignment vertical="center"/>
    </xf>
    <xf numFmtId="179" fontId="27" fillId="14" borderId="109" xfId="0" applyNumberFormat="1" applyFont="1" applyFill="1" applyBorder="1" applyAlignment="1">
      <alignment horizontal="center" vertical="center"/>
    </xf>
    <xf numFmtId="179" fontId="27" fillId="14" borderId="69" xfId="0" applyNumberFormat="1" applyFont="1" applyFill="1" applyBorder="1" applyAlignment="1">
      <alignment horizontal="center" vertical="center"/>
    </xf>
    <xf numFmtId="179" fontId="27" fillId="14" borderId="107" xfId="0" applyNumberFormat="1" applyFont="1" applyFill="1" applyBorder="1" applyAlignment="1">
      <alignment horizontal="center" vertical="center"/>
    </xf>
    <xf numFmtId="179" fontId="29" fillId="0" borderId="109" xfId="0" applyNumberFormat="1" applyFont="1" applyFill="1" applyBorder="1" applyAlignment="1">
      <alignment vertical="center"/>
    </xf>
    <xf numFmtId="180" fontId="29" fillId="0" borderId="31" xfId="0" applyNumberFormat="1" applyFont="1" applyBorder="1" applyAlignment="1">
      <alignment vertical="center"/>
    </xf>
    <xf numFmtId="179" fontId="27" fillId="14" borderId="35" xfId="0" applyNumberFormat="1" applyFont="1" applyFill="1" applyBorder="1" applyAlignment="1">
      <alignment horizontal="center" vertical="center" shrinkToFit="1"/>
    </xf>
    <xf numFmtId="180" fontId="29" fillId="0" borderId="98" xfId="0" applyNumberFormat="1" applyFont="1" applyBorder="1" applyAlignment="1">
      <alignment vertical="center"/>
    </xf>
    <xf numFmtId="179" fontId="27" fillId="14" borderId="105" xfId="0" applyNumberFormat="1" applyFont="1" applyFill="1" applyBorder="1" applyAlignment="1">
      <alignment horizontal="center" vertical="center"/>
    </xf>
    <xf numFmtId="179" fontId="29" fillId="0" borderId="106" xfId="0" applyNumberFormat="1" applyFont="1" applyFill="1" applyBorder="1" applyAlignment="1">
      <alignment vertical="center"/>
    </xf>
    <xf numFmtId="179" fontId="26" fillId="12" borderId="15" xfId="0" applyNumberFormat="1" applyFont="1" applyFill="1" applyBorder="1" applyAlignment="1">
      <alignment vertical="center"/>
    </xf>
    <xf numFmtId="179" fontId="28" fillId="5" borderId="18" xfId="0" applyNumberFormat="1" applyFont="1" applyFill="1" applyBorder="1" applyAlignment="1">
      <alignment vertical="center"/>
    </xf>
    <xf numFmtId="180" fontId="29" fillId="5" borderId="51" xfId="0" applyNumberFormat="1" applyFont="1" applyFill="1" applyBorder="1" applyAlignment="1">
      <alignment vertical="center"/>
    </xf>
    <xf numFmtId="179" fontId="29" fillId="5" borderId="43" xfId="0" applyNumberFormat="1" applyFont="1" applyFill="1" applyBorder="1" applyAlignment="1">
      <alignment vertical="center"/>
    </xf>
    <xf numFmtId="181" fontId="26" fillId="0" borderId="0" xfId="0" applyNumberFormat="1" applyFont="1" applyAlignment="1">
      <alignment vertical="center"/>
    </xf>
    <xf numFmtId="179" fontId="25" fillId="0" borderId="0" xfId="0" applyNumberFormat="1" applyFont="1" applyFill="1" applyBorder="1" applyAlignment="1">
      <alignment horizontal="left" vertical="center"/>
    </xf>
    <xf numFmtId="179" fontId="26" fillId="11" borderId="34" xfId="0" applyNumberFormat="1" applyFont="1" applyFill="1" applyBorder="1" applyAlignment="1">
      <alignment horizontal="center" vertical="center"/>
    </xf>
    <xf numFmtId="179" fontId="27" fillId="11" borderId="35" xfId="0" applyNumberFormat="1" applyFont="1" applyFill="1" applyBorder="1" applyAlignment="1">
      <alignment horizontal="center" vertical="center"/>
    </xf>
    <xf numFmtId="179" fontId="27" fillId="11" borderId="33" xfId="0" applyNumberFormat="1" applyFont="1" applyFill="1" applyBorder="1" applyAlignment="1">
      <alignment horizontal="center" vertical="center"/>
    </xf>
    <xf numFmtId="179" fontId="27" fillId="11" borderId="32" xfId="0" applyNumberFormat="1" applyFont="1" applyFill="1" applyBorder="1" applyAlignment="1">
      <alignment horizontal="center" vertical="center"/>
    </xf>
    <xf numFmtId="179" fontId="27" fillId="11" borderId="34" xfId="0" applyNumberFormat="1" applyFont="1" applyFill="1" applyBorder="1" applyAlignment="1">
      <alignment horizontal="center" vertical="center"/>
    </xf>
    <xf numFmtId="179" fontId="26" fillId="0" borderId="35" xfId="0" applyNumberFormat="1" applyFont="1" applyBorder="1" applyAlignment="1">
      <alignment horizontal="center" vertical="center"/>
    </xf>
    <xf numFmtId="179" fontId="26" fillId="0" borderId="33" xfId="0" applyNumberFormat="1" applyFont="1" applyBorder="1" applyAlignment="1">
      <alignment horizontal="center" vertical="center"/>
    </xf>
    <xf numFmtId="179" fontId="27" fillId="0" borderId="35" xfId="0" applyNumberFormat="1" applyFont="1" applyBorder="1" applyAlignment="1">
      <alignment horizontal="right" vertical="center"/>
    </xf>
    <xf numFmtId="179" fontId="26" fillId="0" borderId="33" xfId="0" applyNumberFormat="1" applyFont="1" applyBorder="1" applyAlignment="1">
      <alignment horizontal="right" vertical="center"/>
    </xf>
    <xf numFmtId="179" fontId="27" fillId="0" borderId="34" xfId="0" applyNumberFormat="1" applyFont="1" applyBorder="1" applyAlignment="1">
      <alignment horizontal="right" vertical="center"/>
    </xf>
    <xf numFmtId="179" fontId="29" fillId="0" borderId="0" xfId="0" applyNumberFormat="1" applyFont="1" applyAlignment="1">
      <alignment vertical="center"/>
    </xf>
    <xf numFmtId="179" fontId="27" fillId="0" borderId="35" xfId="0" applyNumberFormat="1" applyFont="1" applyBorder="1" applyAlignment="1">
      <alignment vertical="center"/>
    </xf>
    <xf numFmtId="179" fontId="27" fillId="0" borderId="34" xfId="0" applyNumberFormat="1" applyFont="1" applyBorder="1" applyAlignment="1">
      <alignment vertical="center"/>
    </xf>
    <xf numFmtId="179" fontId="27" fillId="0" borderId="34" xfId="0" applyNumberFormat="1" applyFont="1" applyFill="1" applyBorder="1" applyAlignment="1">
      <alignment vertical="center"/>
    </xf>
    <xf numFmtId="179" fontId="26" fillId="0" borderId="33" xfId="0" applyNumberFormat="1" applyFont="1" applyFill="1" applyBorder="1" applyAlignment="1">
      <alignment horizontal="right" vertical="center"/>
    </xf>
    <xf numFmtId="179" fontId="27" fillId="0" borderId="35" xfId="0" applyNumberFormat="1" applyFont="1" applyFill="1" applyBorder="1" applyAlignment="1">
      <alignment horizontal="right" vertical="center"/>
    </xf>
    <xf numFmtId="179" fontId="27" fillId="0" borderId="34" xfId="0" applyNumberFormat="1" applyFont="1" applyFill="1" applyBorder="1" applyAlignment="1">
      <alignment horizontal="right" vertical="center"/>
    </xf>
    <xf numFmtId="179" fontId="26" fillId="0" borderId="35" xfId="0" applyNumberFormat="1" applyFont="1" applyFill="1" applyBorder="1" applyAlignment="1">
      <alignment horizontal="right" vertical="center"/>
    </xf>
    <xf numFmtId="179" fontId="32" fillId="0" borderId="0" xfId="0" applyNumberFormat="1" applyFont="1" applyAlignment="1">
      <alignment vertical="center"/>
    </xf>
    <xf numFmtId="179" fontId="26" fillId="0" borderId="34" xfId="0" applyNumberFormat="1" applyFont="1" applyBorder="1" applyAlignment="1">
      <alignment vertical="center"/>
    </xf>
    <xf numFmtId="179" fontId="27" fillId="0" borderId="0" xfId="0" applyNumberFormat="1" applyFont="1" applyFill="1" applyBorder="1" applyAlignment="1">
      <alignment vertical="center"/>
    </xf>
    <xf numFmtId="179" fontId="26" fillId="0" borderId="35" xfId="0" applyNumberFormat="1" applyFont="1" applyFill="1" applyBorder="1" applyAlignment="1">
      <alignment vertical="center"/>
    </xf>
    <xf numFmtId="179" fontId="26" fillId="11" borderId="32" xfId="0" applyNumberFormat="1" applyFont="1" applyFill="1" applyBorder="1" applyAlignment="1">
      <alignment horizontal="right" vertical="center"/>
    </xf>
    <xf numFmtId="179" fontId="33" fillId="0" borderId="35" xfId="0" applyNumberFormat="1" applyFont="1" applyBorder="1" applyAlignment="1">
      <alignment vertical="center"/>
    </xf>
    <xf numFmtId="179" fontId="33" fillId="0" borderId="33" xfId="0" applyNumberFormat="1" applyFont="1" applyBorder="1" applyAlignment="1">
      <alignment vertical="center"/>
    </xf>
    <xf numFmtId="179" fontId="34" fillId="0" borderId="34" xfId="0" applyNumberFormat="1" applyFont="1" applyBorder="1" applyAlignment="1">
      <alignment vertical="center"/>
    </xf>
    <xf numFmtId="179" fontId="26" fillId="11" borderId="99" xfId="0" applyNumberFormat="1" applyFont="1" applyFill="1" applyBorder="1" applyAlignment="1">
      <alignment horizontal="center" vertical="center"/>
    </xf>
    <xf numFmtId="179" fontId="27" fillId="0" borderId="100" xfId="0" applyNumberFormat="1" applyFont="1" applyBorder="1" applyAlignment="1">
      <alignment vertical="center"/>
    </xf>
    <xf numFmtId="179" fontId="26" fillId="11" borderId="103" xfId="0" applyNumberFormat="1" applyFont="1" applyFill="1" applyBorder="1" applyAlignment="1">
      <alignment horizontal="right" vertical="center"/>
    </xf>
    <xf numFmtId="179" fontId="27" fillId="0" borderId="99" xfId="0" applyNumberFormat="1" applyFont="1" applyBorder="1" applyAlignment="1">
      <alignment vertical="center"/>
    </xf>
    <xf numFmtId="179" fontId="26" fillId="5" borderId="15" xfId="0" applyNumberFormat="1" applyFont="1" applyFill="1" applyBorder="1" applyAlignment="1">
      <alignment horizontal="center" vertical="center"/>
    </xf>
    <xf numFmtId="179" fontId="26" fillId="5" borderId="16" xfId="0" applyNumberFormat="1" applyFont="1" applyFill="1" applyBorder="1" applyAlignment="1">
      <alignment vertical="center"/>
    </xf>
    <xf numFmtId="179" fontId="27" fillId="5" borderId="15" xfId="0" applyNumberFormat="1" applyFont="1" applyFill="1" applyBorder="1" applyAlignment="1">
      <alignment vertical="center"/>
    </xf>
    <xf numFmtId="179" fontId="28" fillId="5" borderId="15" xfId="0" applyNumberFormat="1" applyFont="1" applyFill="1" applyBorder="1" applyAlignment="1">
      <alignment vertical="center"/>
    </xf>
    <xf numFmtId="179" fontId="29" fillId="5" borderId="18" xfId="0" applyNumberFormat="1" applyFont="1" applyFill="1" applyBorder="1" applyAlignment="1">
      <alignment vertical="center"/>
    </xf>
    <xf numFmtId="179" fontId="26" fillId="5" borderId="14" xfId="0" applyNumberFormat="1" applyFont="1" applyFill="1" applyBorder="1" applyAlignment="1">
      <alignment vertical="center"/>
    </xf>
    <xf numFmtId="179" fontId="32" fillId="0" borderId="0" xfId="0" applyNumberFormat="1" applyFont="1" applyFill="1" applyAlignment="1">
      <alignment vertical="center"/>
    </xf>
    <xf numFmtId="179" fontId="26" fillId="0" borderId="0" xfId="0" applyNumberFormat="1" applyFont="1" applyFill="1" applyAlignment="1">
      <alignment horizontal="center" vertical="center"/>
    </xf>
    <xf numFmtId="179" fontId="28" fillId="0" borderId="0" xfId="0" applyNumberFormat="1" applyFont="1" applyFill="1" applyAlignment="1">
      <alignment vertical="center"/>
    </xf>
    <xf numFmtId="179" fontId="26" fillId="0" borderId="0" xfId="0" applyNumberFormat="1" applyFont="1" applyFill="1" applyBorder="1" applyAlignment="1">
      <alignment vertical="center"/>
    </xf>
    <xf numFmtId="179" fontId="28" fillId="0" borderId="0" xfId="0" applyNumberFormat="1" applyFont="1" applyFill="1" applyBorder="1" applyAlignment="1">
      <alignment vertical="center"/>
    </xf>
    <xf numFmtId="179" fontId="26" fillId="0" borderId="0" xfId="0" applyNumberFormat="1" applyFont="1" applyFill="1" applyAlignment="1">
      <alignment vertical="center"/>
    </xf>
    <xf numFmtId="179" fontId="26" fillId="0" borderId="71" xfId="0" applyNumberFormat="1" applyFont="1" applyBorder="1" applyAlignment="1">
      <alignment vertical="center"/>
    </xf>
    <xf numFmtId="179" fontId="26" fillId="0" borderId="72" xfId="0" applyNumberFormat="1" applyFont="1" applyBorder="1" applyAlignment="1">
      <alignment vertical="center"/>
    </xf>
    <xf numFmtId="179" fontId="27" fillId="0" borderId="72" xfId="0" applyNumberFormat="1" applyFont="1" applyBorder="1" applyAlignment="1">
      <alignment vertical="center"/>
    </xf>
    <xf numFmtId="179" fontId="26" fillId="0" borderId="77" xfId="0" applyNumberFormat="1" applyFont="1" applyBorder="1" applyAlignment="1">
      <alignment vertical="center"/>
    </xf>
    <xf numFmtId="179" fontId="26" fillId="9" borderId="0" xfId="0" applyNumberFormat="1" applyFont="1" applyFill="1" applyAlignment="1">
      <alignment horizontal="center" vertical="center"/>
    </xf>
    <xf numFmtId="179" fontId="26" fillId="9" borderId="0" xfId="0" applyNumberFormat="1" applyFont="1" applyFill="1" applyAlignment="1">
      <alignment vertical="center"/>
    </xf>
    <xf numFmtId="179" fontId="26" fillId="0" borderId="73" xfId="0" applyNumberFormat="1" applyFont="1" applyBorder="1" applyAlignment="1">
      <alignment vertical="center"/>
    </xf>
    <xf numFmtId="179" fontId="26" fillId="0" borderId="0" xfId="0" applyNumberFormat="1" applyFont="1" applyBorder="1" applyAlignment="1">
      <alignment horizontal="center" vertical="center"/>
    </xf>
    <xf numFmtId="179" fontId="29" fillId="0" borderId="0" xfId="0" applyNumberFormat="1" applyFont="1" applyBorder="1" applyAlignment="1">
      <alignment vertical="center"/>
    </xf>
    <xf numFmtId="179" fontId="29" fillId="0" borderId="78" xfId="0" applyNumberFormat="1" applyFont="1" applyBorder="1" applyAlignment="1">
      <alignment vertical="center"/>
    </xf>
    <xf numFmtId="179" fontId="31" fillId="0" borderId="0" xfId="0" applyNumberFormat="1" applyFont="1" applyBorder="1" applyAlignment="1">
      <alignment horizontal="center" vertical="center"/>
    </xf>
    <xf numFmtId="179" fontId="26" fillId="0" borderId="74" xfId="0" applyNumberFormat="1" applyFont="1" applyBorder="1" applyAlignment="1">
      <alignment vertical="center"/>
    </xf>
    <xf numFmtId="179" fontId="26" fillId="0" borderId="75" xfId="0" applyNumberFormat="1" applyFont="1" applyBorder="1" applyAlignment="1">
      <alignment horizontal="center" vertical="center"/>
    </xf>
    <xf numFmtId="179" fontId="29" fillId="0" borderId="75" xfId="0" applyNumberFormat="1" applyFont="1" applyBorder="1" applyAlignment="1">
      <alignment vertical="center"/>
    </xf>
    <xf numFmtId="179" fontId="26" fillId="0" borderId="75" xfId="0" applyNumberFormat="1" applyFont="1" applyBorder="1" applyAlignment="1">
      <alignment vertical="center"/>
    </xf>
    <xf numFmtId="179" fontId="29" fillId="0" borderId="76" xfId="0" applyNumberFormat="1" applyFont="1" applyBorder="1" applyAlignment="1">
      <alignment vertical="center"/>
    </xf>
    <xf numFmtId="38" fontId="32" fillId="0" borderId="0" xfId="1" applyFont="1" applyAlignment="1">
      <alignment vertical="center"/>
    </xf>
    <xf numFmtId="179" fontId="27" fillId="0" borderId="100" xfId="0" applyNumberFormat="1" applyFont="1" applyBorder="1" applyAlignment="1">
      <alignment horizontal="right" vertical="center"/>
    </xf>
    <xf numFmtId="179" fontId="27" fillId="5" borderId="112" xfId="0" applyNumberFormat="1" applyFont="1" applyFill="1" applyBorder="1" applyAlignment="1">
      <alignment horizontal="center" vertical="center" shrinkToFit="1"/>
    </xf>
    <xf numFmtId="179" fontId="26" fillId="11" borderId="33" xfId="0" applyNumberFormat="1" applyFont="1" applyFill="1" applyBorder="1" applyAlignment="1">
      <alignment horizontal="center" vertical="center"/>
    </xf>
    <xf numFmtId="179" fontId="33" fillId="11" borderId="34" xfId="0" applyNumberFormat="1" applyFont="1" applyFill="1" applyBorder="1" applyAlignment="1">
      <alignment horizontal="center" vertical="center"/>
    </xf>
    <xf numFmtId="179" fontId="26" fillId="11" borderId="97" xfId="0" applyNumberFormat="1" applyFont="1" applyFill="1" applyBorder="1" applyAlignment="1">
      <alignment horizontal="center" vertical="center"/>
    </xf>
    <xf numFmtId="179" fontId="27" fillId="5" borderId="34" xfId="0" applyNumberFormat="1" applyFont="1" applyFill="1" applyBorder="1" applyAlignment="1">
      <alignment horizontal="center" vertical="center"/>
    </xf>
    <xf numFmtId="179" fontId="25" fillId="0" borderId="0" xfId="0" applyNumberFormat="1" applyFont="1" applyFill="1" applyAlignment="1">
      <alignment vertical="center"/>
    </xf>
    <xf numFmtId="181" fontId="29" fillId="0" borderId="35" xfId="0" applyNumberFormat="1" applyFont="1" applyBorder="1" applyAlignment="1">
      <alignment vertical="center"/>
    </xf>
    <xf numFmtId="185" fontId="29" fillId="0" borderId="0" xfId="0" applyNumberFormat="1" applyFont="1" applyBorder="1" applyAlignment="1">
      <alignment vertical="center"/>
    </xf>
    <xf numFmtId="185" fontId="26" fillId="0" borderId="0" xfId="0" applyNumberFormat="1" applyFont="1" applyBorder="1" applyAlignment="1">
      <alignment vertical="center"/>
    </xf>
    <xf numFmtId="179" fontId="26" fillId="0" borderId="73" xfId="0" applyNumberFormat="1" applyFont="1" applyBorder="1" applyAlignment="1">
      <alignment horizontal="center" vertical="center"/>
    </xf>
    <xf numFmtId="186" fontId="26" fillId="11" borderId="34" xfId="0" applyNumberFormat="1" applyFont="1" applyFill="1" applyBorder="1" applyAlignment="1">
      <alignment horizontal="right" vertical="center"/>
    </xf>
    <xf numFmtId="186" fontId="26" fillId="11" borderId="32" xfId="0" applyNumberFormat="1" applyFont="1" applyFill="1" applyBorder="1" applyAlignment="1">
      <alignment horizontal="right" vertical="center"/>
    </xf>
    <xf numFmtId="186" fontId="26" fillId="11" borderId="33" xfId="0" applyNumberFormat="1" applyFont="1" applyFill="1" applyBorder="1" applyAlignment="1">
      <alignment horizontal="right" vertical="center"/>
    </xf>
    <xf numFmtId="186" fontId="26" fillId="11" borderId="33" xfId="0" applyNumberFormat="1" applyFont="1" applyFill="1" applyBorder="1" applyAlignment="1">
      <alignment horizontal="center" vertical="center"/>
    </xf>
    <xf numFmtId="179" fontId="29" fillId="0" borderId="86" xfId="0" applyNumberFormat="1" applyFont="1" applyFill="1" applyBorder="1" applyAlignment="1">
      <alignment vertical="center"/>
    </xf>
    <xf numFmtId="179" fontId="29" fillId="0" borderId="33" xfId="0" applyNumberFormat="1" applyFont="1" applyFill="1" applyBorder="1" applyAlignment="1">
      <alignment vertical="center"/>
    </xf>
    <xf numFmtId="0" fontId="4" fillId="0" borderId="6" xfId="0" applyFont="1" applyBorder="1" applyAlignment="1">
      <alignment horizontal="distributed" vertical="center" indent="1"/>
    </xf>
    <xf numFmtId="0" fontId="4" fillId="10" borderId="32" xfId="0" applyFont="1" applyFill="1" applyBorder="1" applyAlignment="1">
      <alignment horizontal="distributed" vertical="center" indent="1"/>
    </xf>
    <xf numFmtId="179" fontId="27" fillId="14" borderId="35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distributed" vertical="center" indent="1"/>
    </xf>
    <xf numFmtId="20" fontId="4" fillId="0" borderId="0" xfId="0" applyNumberFormat="1" applyFont="1"/>
    <xf numFmtId="0" fontId="4" fillId="0" borderId="6" xfId="0" applyFont="1" applyBorder="1" applyAlignment="1">
      <alignment horizontal="distributed" vertical="center" indent="1"/>
    </xf>
    <xf numFmtId="0" fontId="4" fillId="0" borderId="8" xfId="0" applyFont="1" applyBorder="1" applyAlignment="1">
      <alignment horizontal="distributed" vertical="center" indent="1"/>
    </xf>
    <xf numFmtId="10" fontId="5" fillId="10" borderId="4" xfId="0" applyNumberFormat="1" applyFont="1" applyFill="1" applyBorder="1" applyAlignment="1">
      <alignment vertical="center"/>
    </xf>
    <xf numFmtId="10" fontId="5" fillId="10" borderId="34" xfId="0" applyNumberFormat="1" applyFont="1" applyFill="1" applyBorder="1" applyAlignment="1">
      <alignment vertical="center"/>
    </xf>
    <xf numFmtId="10" fontId="5" fillId="10" borderId="58" xfId="0" applyNumberFormat="1" applyFont="1" applyFill="1" applyBorder="1" applyAlignment="1">
      <alignment vertical="center"/>
    </xf>
    <xf numFmtId="10" fontId="5" fillId="0" borderId="54" xfId="0" applyNumberFormat="1" applyFont="1" applyFill="1" applyBorder="1" applyAlignment="1">
      <alignment vertical="center"/>
    </xf>
    <xf numFmtId="10" fontId="5" fillId="0" borderId="15" xfId="0" applyNumberFormat="1" applyFont="1" applyFill="1" applyBorder="1" applyAlignment="1">
      <alignment vertical="center"/>
    </xf>
    <xf numFmtId="10" fontId="5" fillId="0" borderId="92" xfId="0" applyNumberFormat="1" applyFont="1" applyFill="1" applyBorder="1" applyAlignment="1">
      <alignment vertical="center"/>
    </xf>
    <xf numFmtId="10" fontId="5" fillId="0" borderId="50" xfId="0" applyNumberFormat="1" applyFont="1" applyFill="1" applyBorder="1" applyAlignment="1">
      <alignment vertical="center"/>
    </xf>
    <xf numFmtId="10" fontId="5" fillId="0" borderId="112" xfId="0" applyNumberFormat="1" applyFont="1" applyFill="1" applyBorder="1" applyAlignment="1">
      <alignment vertical="center"/>
    </xf>
    <xf numFmtId="179" fontId="27" fillId="14" borderId="23" xfId="0" applyNumberFormat="1" applyFont="1" applyFill="1" applyBorder="1" applyAlignment="1">
      <alignment horizontal="center" vertical="center"/>
    </xf>
    <xf numFmtId="181" fontId="29" fillId="0" borderId="33" xfId="0" applyNumberFormat="1" applyFont="1" applyBorder="1" applyAlignment="1">
      <alignment vertical="center"/>
    </xf>
    <xf numFmtId="181" fontId="26" fillId="0" borderId="33" xfId="0" applyNumberFormat="1" applyFont="1" applyBorder="1" applyAlignment="1">
      <alignment vertical="center"/>
    </xf>
    <xf numFmtId="179" fontId="27" fillId="14" borderId="33" xfId="0" applyNumberFormat="1" applyFont="1" applyFill="1" applyBorder="1" applyAlignment="1">
      <alignment horizontal="center" vertical="center" shrinkToFit="1"/>
    </xf>
    <xf numFmtId="181" fontId="26" fillId="0" borderId="21" xfId="0" applyNumberFormat="1" applyFont="1" applyBorder="1" applyAlignment="1">
      <alignment vertical="center"/>
    </xf>
    <xf numFmtId="179" fontId="27" fillId="14" borderId="28" xfId="0" applyNumberFormat="1" applyFont="1" applyFill="1" applyBorder="1" applyAlignment="1">
      <alignment horizontal="center" vertical="center"/>
    </xf>
    <xf numFmtId="10" fontId="29" fillId="0" borderId="37" xfId="0" applyNumberFormat="1" applyFont="1" applyBorder="1" applyAlignment="1">
      <alignment vertical="center"/>
    </xf>
    <xf numFmtId="10" fontId="29" fillId="0" borderId="113" xfId="0" applyNumberFormat="1" applyFont="1" applyBorder="1" applyAlignment="1">
      <alignment vertical="center"/>
    </xf>
    <xf numFmtId="10" fontId="29" fillId="5" borderId="22" xfId="0" applyNumberFormat="1" applyFont="1" applyFill="1" applyBorder="1" applyAlignment="1">
      <alignment vertical="center"/>
    </xf>
    <xf numFmtId="179" fontId="26" fillId="0" borderId="37" xfId="0" applyNumberFormat="1" applyFont="1" applyBorder="1" applyAlignment="1">
      <alignment vertical="center"/>
    </xf>
    <xf numFmtId="179" fontId="26" fillId="0" borderId="113" xfId="0" applyNumberFormat="1" applyFont="1" applyBorder="1" applyAlignment="1">
      <alignment vertical="center"/>
    </xf>
    <xf numFmtId="179" fontId="29" fillId="5" borderId="22" xfId="0" applyNumberFormat="1" applyFont="1" applyFill="1" applyBorder="1" applyAlignment="1">
      <alignment vertical="center"/>
    </xf>
    <xf numFmtId="0" fontId="4" fillId="0" borderId="6" xfId="0" applyFont="1" applyBorder="1" applyAlignment="1">
      <alignment horizontal="distributed" vertical="center" indent="1"/>
    </xf>
    <xf numFmtId="0" fontId="4" fillId="10" borderId="32" xfId="0" applyFont="1" applyFill="1" applyBorder="1" applyAlignment="1">
      <alignment horizontal="distributed" vertical="center" indent="1"/>
    </xf>
    <xf numFmtId="179" fontId="27" fillId="14" borderId="35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distributed" vertical="center" indent="1"/>
    </xf>
    <xf numFmtId="179" fontId="27" fillId="14" borderId="35" xfId="0" applyNumberFormat="1" applyFont="1" applyFill="1" applyBorder="1" applyAlignment="1">
      <alignment horizontal="center" vertical="center"/>
    </xf>
    <xf numFmtId="179" fontId="27" fillId="14" borderId="58" xfId="0" applyNumberFormat="1" applyFont="1" applyFill="1" applyBorder="1" applyAlignment="1">
      <alignment horizontal="center" vertical="center"/>
    </xf>
    <xf numFmtId="179" fontId="27" fillId="11" borderId="24" xfId="0" applyNumberFormat="1" applyFont="1" applyFill="1" applyBorder="1" applyAlignment="1">
      <alignment horizontal="center" vertical="center"/>
    </xf>
    <xf numFmtId="179" fontId="27" fillId="11" borderId="27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distributed" vertical="center" indent="1"/>
    </xf>
    <xf numFmtId="0" fontId="4" fillId="10" borderId="32" xfId="0" applyFont="1" applyFill="1" applyBorder="1" applyAlignment="1">
      <alignment horizontal="distributed" vertical="center" indent="1"/>
    </xf>
    <xf numFmtId="0" fontId="4" fillId="0" borderId="8" xfId="0" applyFont="1" applyBorder="1" applyAlignment="1">
      <alignment horizontal="distributed" vertical="center" indent="1"/>
    </xf>
    <xf numFmtId="179" fontId="39" fillId="0" borderId="35" xfId="0" applyNumberFormat="1" applyFont="1" applyFill="1" applyBorder="1" applyAlignment="1">
      <alignment vertical="center"/>
    </xf>
    <xf numFmtId="179" fontId="40" fillId="0" borderId="35" xfId="0" applyNumberFormat="1" applyFont="1" applyFill="1" applyBorder="1" applyAlignment="1">
      <alignment vertical="center"/>
    </xf>
    <xf numFmtId="179" fontId="39" fillId="0" borderId="100" xfId="0" applyNumberFormat="1" applyFont="1" applyFill="1" applyBorder="1" applyAlignment="1">
      <alignment vertical="center"/>
    </xf>
    <xf numFmtId="179" fontId="40" fillId="0" borderId="97" xfId="0" applyNumberFormat="1" applyFont="1" applyFill="1" applyBorder="1" applyAlignment="1">
      <alignment vertical="center"/>
    </xf>
    <xf numFmtId="179" fontId="39" fillId="5" borderId="42" xfId="0" applyNumberFormat="1" applyFont="1" applyFill="1" applyBorder="1" applyAlignment="1">
      <alignment vertical="center"/>
    </xf>
    <xf numFmtId="179" fontId="40" fillId="5" borderId="104" xfId="0" applyNumberFormat="1" applyFont="1" applyFill="1" applyBorder="1" applyAlignment="1">
      <alignment vertical="center"/>
    </xf>
    <xf numFmtId="179" fontId="40" fillId="5" borderId="56" xfId="0" applyNumberFormat="1" applyFont="1" applyFill="1" applyBorder="1" applyAlignment="1">
      <alignment vertical="center"/>
    </xf>
    <xf numFmtId="179" fontId="40" fillId="0" borderId="33" xfId="0" applyNumberFormat="1" applyFont="1" applyFill="1" applyBorder="1" applyAlignment="1">
      <alignment vertical="center"/>
    </xf>
    <xf numFmtId="179" fontId="40" fillId="0" borderId="86" xfId="0" applyNumberFormat="1" applyFont="1" applyFill="1" applyBorder="1" applyAlignment="1">
      <alignment vertical="center"/>
    </xf>
    <xf numFmtId="179" fontId="40" fillId="5" borderId="19" xfId="0" applyNumberFormat="1" applyFont="1" applyFill="1" applyBorder="1" applyAlignment="1">
      <alignment vertical="center"/>
    </xf>
    <xf numFmtId="179" fontId="40" fillId="5" borderId="17" xfId="0" applyNumberFormat="1" applyFont="1" applyFill="1" applyBorder="1" applyAlignment="1">
      <alignment vertical="center"/>
    </xf>
    <xf numFmtId="179" fontId="39" fillId="5" borderId="18" xfId="0" applyNumberFormat="1" applyFont="1" applyFill="1" applyBorder="1" applyAlignment="1">
      <alignment vertical="center"/>
    </xf>
    <xf numFmtId="10" fontId="40" fillId="0" borderId="37" xfId="0" applyNumberFormat="1" applyFont="1" applyBorder="1" applyAlignment="1">
      <alignment vertical="center"/>
    </xf>
    <xf numFmtId="10" fontId="40" fillId="0" borderId="113" xfId="0" applyNumberFormat="1" applyFont="1" applyBorder="1" applyAlignment="1">
      <alignment vertical="center"/>
    </xf>
    <xf numFmtId="10" fontId="40" fillId="5" borderId="22" xfId="0" applyNumberFormat="1" applyFont="1" applyFill="1" applyBorder="1" applyAlignment="1">
      <alignment vertical="center"/>
    </xf>
    <xf numFmtId="179" fontId="40" fillId="5" borderId="22" xfId="0" applyNumberFormat="1" applyFont="1" applyFill="1" applyBorder="1" applyAlignment="1">
      <alignment vertical="center"/>
    </xf>
    <xf numFmtId="181" fontId="40" fillId="0" borderId="33" xfId="0" applyNumberFormat="1" applyFont="1" applyBorder="1" applyAlignment="1">
      <alignment vertical="center"/>
    </xf>
    <xf numFmtId="179" fontId="40" fillId="0" borderId="59" xfId="0" applyNumberFormat="1" applyFont="1" applyFill="1" applyBorder="1" applyAlignment="1">
      <alignment vertical="center"/>
    </xf>
    <xf numFmtId="179" fontId="40" fillId="0" borderId="21" xfId="0" applyNumberFormat="1" applyFont="1" applyFill="1" applyBorder="1" applyAlignment="1">
      <alignment vertical="center"/>
    </xf>
    <xf numFmtId="179" fontId="40" fillId="0" borderId="0" xfId="0" applyNumberFormat="1" applyFont="1" applyAlignment="1">
      <alignment vertical="center"/>
    </xf>
    <xf numFmtId="179" fontId="40" fillId="5" borderId="16" xfId="0" applyNumberFormat="1" applyFont="1" applyFill="1" applyBorder="1" applyAlignment="1">
      <alignment vertical="center"/>
    </xf>
    <xf numFmtId="179" fontId="39" fillId="5" borderId="15" xfId="0" applyNumberFormat="1" applyFont="1" applyFill="1" applyBorder="1" applyAlignment="1">
      <alignment vertical="center"/>
    </xf>
    <xf numFmtId="179" fontId="40" fillId="5" borderId="18" xfId="0" applyNumberFormat="1" applyFont="1" applyFill="1" applyBorder="1" applyAlignment="1">
      <alignment vertical="center"/>
    </xf>
    <xf numFmtId="179" fontId="40" fillId="5" borderId="14" xfId="0" applyNumberFormat="1" applyFont="1" applyFill="1" applyBorder="1" applyAlignment="1">
      <alignment vertical="center"/>
    </xf>
    <xf numFmtId="179" fontId="40" fillId="0" borderId="27" xfId="0" applyNumberFormat="1" applyFont="1" applyBorder="1" applyAlignment="1">
      <alignment vertical="center"/>
    </xf>
    <xf numFmtId="179" fontId="40" fillId="0" borderId="23" xfId="0" applyNumberFormat="1" applyFont="1" applyBorder="1" applyAlignment="1">
      <alignment vertical="center"/>
    </xf>
    <xf numFmtId="179" fontId="41" fillId="0" borderId="0" xfId="0" applyNumberFormat="1" applyFont="1" applyFill="1" applyBorder="1" applyAlignment="1">
      <alignment horizontal="left" vertical="center"/>
    </xf>
    <xf numFmtId="179" fontId="40" fillId="0" borderId="100" xfId="0" applyNumberFormat="1" applyFont="1" applyBorder="1" applyAlignment="1">
      <alignment vertical="center"/>
    </xf>
    <xf numFmtId="179" fontId="40" fillId="0" borderId="97" xfId="0" applyNumberFormat="1" applyFont="1" applyBorder="1" applyAlignment="1">
      <alignment vertical="center"/>
    </xf>
    <xf numFmtId="185" fontId="40" fillId="0" borderId="100" xfId="0" applyNumberFormat="1" applyFont="1" applyBorder="1" applyAlignment="1">
      <alignment vertical="center"/>
    </xf>
    <xf numFmtId="185" fontId="26" fillId="0" borderId="27" xfId="0" applyNumberFormat="1" applyFont="1" applyBorder="1" applyAlignment="1">
      <alignment vertical="center"/>
    </xf>
    <xf numFmtId="179" fontId="40" fillId="0" borderId="115" xfId="0" applyNumberFormat="1" applyFont="1" applyBorder="1" applyAlignment="1">
      <alignment vertical="center"/>
    </xf>
    <xf numFmtId="179" fontId="40" fillId="0" borderId="117" xfId="0" applyNumberFormat="1" applyFont="1" applyBorder="1" applyAlignment="1">
      <alignment vertical="center"/>
    </xf>
    <xf numFmtId="179" fontId="40" fillId="0" borderId="119" xfId="0" applyNumberFormat="1" applyFont="1" applyBorder="1" applyAlignment="1">
      <alignment vertical="center"/>
    </xf>
    <xf numFmtId="179" fontId="40" fillId="0" borderId="120" xfId="0" applyNumberFormat="1" applyFont="1" applyBorder="1" applyAlignment="1">
      <alignment vertical="center"/>
    </xf>
    <xf numFmtId="179" fontId="29" fillId="0" borderId="119" xfId="0" applyNumberFormat="1" applyFont="1" applyBorder="1" applyAlignment="1">
      <alignment vertical="center"/>
    </xf>
    <xf numFmtId="179" fontId="40" fillId="0" borderId="122" xfId="0" applyNumberFormat="1" applyFont="1" applyBorder="1" applyAlignment="1">
      <alignment vertical="center"/>
    </xf>
    <xf numFmtId="179" fontId="30" fillId="11" borderId="100" xfId="0" applyNumberFormat="1" applyFont="1" applyFill="1" applyBorder="1" applyAlignment="1">
      <alignment horizontal="center" vertical="center"/>
    </xf>
    <xf numFmtId="179" fontId="27" fillId="11" borderId="119" xfId="0" applyNumberFormat="1" applyFont="1" applyFill="1" applyBorder="1" applyAlignment="1">
      <alignment horizontal="center" vertical="center"/>
    </xf>
    <xf numFmtId="179" fontId="27" fillId="11" borderId="99" xfId="0" applyNumberFormat="1" applyFont="1" applyFill="1" applyBorder="1" applyAlignment="1">
      <alignment horizontal="center" vertical="center"/>
    </xf>
    <xf numFmtId="179" fontId="27" fillId="11" borderId="121" xfId="0" applyNumberFormat="1" applyFont="1" applyFill="1" applyBorder="1" applyAlignment="1">
      <alignment horizontal="center" vertical="center"/>
    </xf>
    <xf numFmtId="179" fontId="27" fillId="11" borderId="100" xfId="0" applyNumberFormat="1" applyFont="1" applyFill="1" applyBorder="1" applyAlignment="1">
      <alignment horizontal="center" vertical="center"/>
    </xf>
    <xf numFmtId="179" fontId="28" fillId="11" borderId="119" xfId="0" applyNumberFormat="1" applyFont="1" applyFill="1" applyBorder="1" applyAlignment="1">
      <alignment vertical="center"/>
    </xf>
    <xf numFmtId="179" fontId="43" fillId="0" borderId="35" xfId="0" applyNumberFormat="1" applyFont="1" applyFill="1" applyBorder="1" applyAlignment="1">
      <alignment vertical="center"/>
    </xf>
    <xf numFmtId="179" fontId="32" fillId="0" borderId="35" xfId="0" applyNumberFormat="1" applyFont="1" applyFill="1" applyBorder="1" applyAlignment="1">
      <alignment vertical="center"/>
    </xf>
    <xf numFmtId="179" fontId="43" fillId="0" borderId="100" xfId="0" applyNumberFormat="1" applyFont="1" applyFill="1" applyBorder="1" applyAlignment="1">
      <alignment vertical="center"/>
    </xf>
    <xf numFmtId="179" fontId="32" fillId="0" borderId="97" xfId="0" applyNumberFormat="1" applyFont="1" applyFill="1" applyBorder="1" applyAlignment="1">
      <alignment vertical="center"/>
    </xf>
    <xf numFmtId="179" fontId="43" fillId="5" borderId="42" xfId="0" applyNumberFormat="1" applyFont="1" applyFill="1" applyBorder="1" applyAlignment="1">
      <alignment vertical="center"/>
    </xf>
    <xf numFmtId="179" fontId="32" fillId="5" borderId="104" xfId="0" applyNumberFormat="1" applyFont="1" applyFill="1" applyBorder="1" applyAlignment="1">
      <alignment vertical="center"/>
    </xf>
    <xf numFmtId="179" fontId="43" fillId="5" borderId="50" xfId="0" applyNumberFormat="1" applyFont="1" applyFill="1" applyBorder="1" applyAlignment="1">
      <alignment horizontal="center" vertical="center"/>
    </xf>
    <xf numFmtId="179" fontId="32" fillId="5" borderId="56" xfId="0" applyNumberFormat="1" applyFont="1" applyFill="1" applyBorder="1" applyAlignment="1">
      <alignment vertical="center"/>
    </xf>
    <xf numFmtId="179" fontId="32" fillId="5" borderId="19" xfId="0" applyNumberFormat="1" applyFont="1" applyFill="1" applyBorder="1" applyAlignment="1">
      <alignment vertical="center"/>
    </xf>
    <xf numFmtId="179" fontId="32" fillId="5" borderId="17" xfId="0" applyNumberFormat="1" applyFont="1" applyFill="1" applyBorder="1" applyAlignment="1">
      <alignment vertical="center"/>
    </xf>
    <xf numFmtId="179" fontId="32" fillId="0" borderId="33" xfId="0" applyNumberFormat="1" applyFont="1" applyFill="1" applyBorder="1" applyAlignment="1">
      <alignment vertical="center"/>
    </xf>
    <xf numFmtId="179" fontId="32" fillId="0" borderId="59" xfId="0" applyNumberFormat="1" applyFont="1" applyFill="1" applyBorder="1" applyAlignment="1">
      <alignment vertical="center"/>
    </xf>
    <xf numFmtId="181" fontId="32" fillId="0" borderId="33" xfId="0" applyNumberFormat="1" applyFont="1" applyBorder="1" applyAlignment="1">
      <alignment vertical="center"/>
    </xf>
    <xf numFmtId="10" fontId="32" fillId="0" borderId="37" xfId="0" applyNumberFormat="1" applyFont="1" applyBorder="1" applyAlignment="1">
      <alignment vertical="center"/>
    </xf>
    <xf numFmtId="10" fontId="32" fillId="0" borderId="113" xfId="0" applyNumberFormat="1" applyFont="1" applyBorder="1" applyAlignment="1">
      <alignment vertical="center"/>
    </xf>
    <xf numFmtId="10" fontId="32" fillId="5" borderId="22" xfId="0" applyNumberFormat="1" applyFont="1" applyFill="1" applyBorder="1" applyAlignment="1">
      <alignment vertical="center"/>
    </xf>
    <xf numFmtId="179" fontId="32" fillId="5" borderId="22" xfId="0" applyNumberFormat="1" applyFont="1" applyFill="1" applyBorder="1" applyAlignment="1">
      <alignment vertical="center"/>
    </xf>
    <xf numFmtId="179" fontId="43" fillId="5" borderId="18" xfId="0" applyNumberFormat="1" applyFont="1" applyFill="1" applyBorder="1" applyAlignment="1">
      <alignment vertical="center"/>
    </xf>
    <xf numFmtId="179" fontId="32" fillId="5" borderId="16" xfId="0" applyNumberFormat="1" applyFont="1" applyFill="1" applyBorder="1" applyAlignment="1">
      <alignment vertical="center"/>
    </xf>
    <xf numFmtId="179" fontId="43" fillId="5" borderId="15" xfId="0" applyNumberFormat="1" applyFont="1" applyFill="1" applyBorder="1" applyAlignment="1">
      <alignment vertical="center"/>
    </xf>
    <xf numFmtId="179" fontId="32" fillId="5" borderId="18" xfId="0" applyNumberFormat="1" applyFont="1" applyFill="1" applyBorder="1" applyAlignment="1">
      <alignment vertical="center"/>
    </xf>
    <xf numFmtId="179" fontId="32" fillId="0" borderId="27" xfId="0" applyNumberFormat="1" applyFont="1" applyBorder="1" applyAlignment="1">
      <alignment vertical="center"/>
    </xf>
    <xf numFmtId="179" fontId="32" fillId="0" borderId="23" xfId="0" applyNumberFormat="1" applyFont="1" applyBorder="1" applyAlignment="1">
      <alignment vertical="center"/>
    </xf>
    <xf numFmtId="179" fontId="32" fillId="0" borderId="100" xfId="0" applyNumberFormat="1" applyFont="1" applyBorder="1" applyAlignment="1">
      <alignment vertical="center"/>
    </xf>
    <xf numFmtId="179" fontId="32" fillId="0" borderId="97" xfId="0" applyNumberFormat="1" applyFont="1" applyBorder="1" applyAlignment="1">
      <alignment vertical="center"/>
    </xf>
    <xf numFmtId="179" fontId="32" fillId="0" borderId="119" xfId="0" applyNumberFormat="1" applyFont="1" applyBorder="1" applyAlignment="1">
      <alignment vertical="center"/>
    </xf>
    <xf numFmtId="179" fontId="32" fillId="0" borderId="120" xfId="0" applyNumberFormat="1" applyFont="1" applyBorder="1" applyAlignment="1">
      <alignment vertical="center"/>
    </xf>
    <xf numFmtId="179" fontId="32" fillId="0" borderId="115" xfId="0" applyNumberFormat="1" applyFont="1" applyBorder="1" applyAlignment="1">
      <alignment vertical="center"/>
    </xf>
    <xf numFmtId="179" fontId="32" fillId="0" borderId="117" xfId="0" applyNumberFormat="1" applyFont="1" applyBorder="1" applyAlignment="1">
      <alignment vertical="center"/>
    </xf>
    <xf numFmtId="179" fontId="32" fillId="0" borderId="122" xfId="0" applyNumberFormat="1" applyFont="1" applyBorder="1" applyAlignment="1">
      <alignment vertical="center"/>
    </xf>
    <xf numFmtId="179" fontId="44" fillId="0" borderId="37" xfId="0" applyNumberFormat="1" applyFont="1" applyBorder="1" applyAlignment="1">
      <alignment vertical="center"/>
    </xf>
    <xf numFmtId="179" fontId="44" fillId="0" borderId="113" xfId="0" applyNumberFormat="1" applyFont="1" applyBorder="1" applyAlignment="1">
      <alignment vertical="center"/>
    </xf>
    <xf numFmtId="181" fontId="44" fillId="0" borderId="33" xfId="0" applyNumberFormat="1" applyFont="1" applyBorder="1" applyAlignment="1">
      <alignment vertical="center"/>
    </xf>
    <xf numFmtId="181" fontId="44" fillId="0" borderId="21" xfId="0" applyNumberFormat="1" applyFont="1" applyBorder="1" applyAlignment="1">
      <alignment vertical="center"/>
    </xf>
    <xf numFmtId="179" fontId="32" fillId="0" borderId="86" xfId="0" applyNumberFormat="1" applyFont="1" applyFill="1" applyBorder="1" applyAlignment="1">
      <alignment vertical="center"/>
    </xf>
    <xf numFmtId="0" fontId="4" fillId="0" borderId="6" xfId="0" applyFont="1" applyBorder="1" applyAlignment="1">
      <alignment horizontal="distributed" vertical="center" indent="1"/>
    </xf>
    <xf numFmtId="179" fontId="25" fillId="0" borderId="0" xfId="0" applyNumberFormat="1" applyFont="1" applyFill="1" applyAlignment="1">
      <alignment horizontal="left" vertical="center"/>
    </xf>
    <xf numFmtId="179" fontId="25" fillId="0" borderId="0" xfId="0" applyNumberFormat="1" applyFont="1" applyFill="1" applyBorder="1" applyAlignment="1">
      <alignment horizontal="left" vertical="center"/>
    </xf>
    <xf numFmtId="0" fontId="4" fillId="0" borderId="8" xfId="0" applyFont="1" applyBorder="1" applyAlignment="1">
      <alignment horizontal="distributed" vertical="center" indent="1"/>
    </xf>
    <xf numFmtId="179" fontId="26" fillId="15" borderId="1" xfId="0" applyNumberFormat="1" applyFont="1" applyFill="1" applyBorder="1" applyAlignment="1">
      <alignment vertical="center"/>
    </xf>
    <xf numFmtId="179" fontId="27" fillId="15" borderId="3" xfId="0" applyNumberFormat="1" applyFont="1" applyFill="1" applyBorder="1" applyAlignment="1">
      <alignment horizontal="center" vertical="center"/>
    </xf>
    <xf numFmtId="179" fontId="27" fillId="15" borderId="1" xfId="0" applyNumberFormat="1" applyFont="1" applyFill="1" applyBorder="1" applyAlignment="1">
      <alignment vertical="center"/>
    </xf>
    <xf numFmtId="179" fontId="27" fillId="15" borderId="10" xfId="0" applyNumberFormat="1" applyFont="1" applyFill="1" applyBorder="1" applyAlignment="1">
      <alignment horizontal="center" vertical="center"/>
    </xf>
    <xf numFmtId="179" fontId="26" fillId="15" borderId="34" xfId="0" applyNumberFormat="1" applyFont="1" applyFill="1" applyBorder="1" applyAlignment="1">
      <alignment vertical="center"/>
    </xf>
    <xf numFmtId="179" fontId="27" fillId="15" borderId="35" xfId="0" applyNumberFormat="1" applyFont="1" applyFill="1" applyBorder="1" applyAlignment="1">
      <alignment horizontal="center" vertical="center"/>
    </xf>
    <xf numFmtId="179" fontId="27" fillId="15" borderId="33" xfId="0" applyNumberFormat="1" applyFont="1" applyFill="1" applyBorder="1" applyAlignment="1">
      <alignment horizontal="center" vertical="center"/>
    </xf>
    <xf numFmtId="179" fontId="26" fillId="15" borderId="52" xfId="0" applyNumberFormat="1" applyFont="1" applyFill="1" applyBorder="1" applyAlignment="1">
      <alignment vertical="center"/>
    </xf>
    <xf numFmtId="179" fontId="27" fillId="15" borderId="31" xfId="0" applyNumberFormat="1" applyFont="1" applyFill="1" applyBorder="1" applyAlignment="1">
      <alignment horizontal="center" vertical="center"/>
    </xf>
    <xf numFmtId="179" fontId="26" fillId="15" borderId="33" xfId="0" applyNumberFormat="1" applyFont="1" applyFill="1" applyBorder="1" applyAlignment="1">
      <alignment vertical="center"/>
    </xf>
    <xf numFmtId="179" fontId="27" fillId="15" borderId="34" xfId="0" applyNumberFormat="1" applyFont="1" applyFill="1" applyBorder="1" applyAlignment="1">
      <alignment horizontal="center" vertical="center"/>
    </xf>
    <xf numFmtId="179" fontId="27" fillId="15" borderId="34" xfId="0" applyNumberFormat="1" applyFont="1" applyFill="1" applyBorder="1" applyAlignment="1">
      <alignment vertical="center"/>
    </xf>
    <xf numFmtId="179" fontId="27" fillId="15" borderId="99" xfId="0" applyNumberFormat="1" applyFont="1" applyFill="1" applyBorder="1" applyAlignment="1">
      <alignment vertical="center"/>
    </xf>
    <xf numFmtId="179" fontId="27" fillId="15" borderId="69" xfId="0" applyNumberFormat="1" applyFont="1" applyFill="1" applyBorder="1" applyAlignment="1">
      <alignment horizontal="center" vertical="center"/>
    </xf>
    <xf numFmtId="179" fontId="27" fillId="15" borderId="99" xfId="0" applyNumberFormat="1" applyFont="1" applyFill="1" applyBorder="1" applyAlignment="1">
      <alignment horizontal="center" vertical="center"/>
    </xf>
    <xf numFmtId="179" fontId="27" fillId="15" borderId="52" xfId="0" applyNumberFormat="1" applyFont="1" applyFill="1" applyBorder="1" applyAlignment="1">
      <alignment horizontal="center" vertical="center"/>
    </xf>
    <xf numFmtId="179" fontId="27" fillId="15" borderId="101" xfId="0" applyNumberFormat="1" applyFont="1" applyFill="1" applyBorder="1" applyAlignment="1">
      <alignment horizontal="center" vertical="center"/>
    </xf>
    <xf numFmtId="179" fontId="26" fillId="5" borderId="15" xfId="0" applyNumberFormat="1" applyFont="1" applyFill="1" applyBorder="1" applyAlignment="1">
      <alignment vertical="center"/>
    </xf>
    <xf numFmtId="179" fontId="27" fillId="15" borderId="28" xfId="0" applyNumberFormat="1" applyFont="1" applyFill="1" applyBorder="1" applyAlignment="1">
      <alignment horizontal="center" vertical="center"/>
    </xf>
    <xf numFmtId="179" fontId="27" fillId="15" borderId="23" xfId="0" applyNumberFormat="1" applyFont="1" applyFill="1" applyBorder="1" applyAlignment="1">
      <alignment horizontal="center" vertical="center"/>
    </xf>
    <xf numFmtId="179" fontId="27" fillId="15" borderId="33" xfId="0" applyNumberFormat="1" applyFont="1" applyFill="1" applyBorder="1" applyAlignment="1">
      <alignment horizontal="center" vertical="center" shrinkToFit="1"/>
    </xf>
    <xf numFmtId="179" fontId="27" fillId="15" borderId="58" xfId="0" applyNumberFormat="1" applyFont="1" applyFill="1" applyBorder="1" applyAlignment="1">
      <alignment horizontal="center" vertical="center"/>
    </xf>
    <xf numFmtId="179" fontId="27" fillId="16" borderId="34" xfId="0" applyNumberFormat="1" applyFont="1" applyFill="1" applyBorder="1" applyAlignment="1">
      <alignment horizontal="center" vertical="center"/>
    </xf>
    <xf numFmtId="179" fontId="27" fillId="16" borderId="35" xfId="0" applyNumberFormat="1" applyFont="1" applyFill="1" applyBorder="1" applyAlignment="1">
      <alignment horizontal="center" vertical="center"/>
    </xf>
    <xf numFmtId="179" fontId="27" fillId="16" borderId="33" xfId="0" applyNumberFormat="1" applyFont="1" applyFill="1" applyBorder="1" applyAlignment="1">
      <alignment horizontal="center" vertical="center"/>
    </xf>
    <xf numFmtId="179" fontId="27" fillId="16" borderId="32" xfId="0" applyNumberFormat="1" applyFont="1" applyFill="1" applyBorder="1" applyAlignment="1">
      <alignment horizontal="center" vertical="center"/>
    </xf>
    <xf numFmtId="186" fontId="26" fillId="16" borderId="34" xfId="0" applyNumberFormat="1" applyFont="1" applyFill="1" applyBorder="1" applyAlignment="1">
      <alignment horizontal="right" vertical="center"/>
    </xf>
    <xf numFmtId="186" fontId="26" fillId="16" borderId="32" xfId="0" applyNumberFormat="1" applyFont="1" applyFill="1" applyBorder="1" applyAlignment="1">
      <alignment horizontal="right" vertical="center"/>
    </xf>
    <xf numFmtId="179" fontId="26" fillId="16" borderId="32" xfId="0" applyNumberFormat="1" applyFont="1" applyFill="1" applyBorder="1" applyAlignment="1">
      <alignment horizontal="right" vertical="center"/>
    </xf>
    <xf numFmtId="179" fontId="26" fillId="16" borderId="34" xfId="0" applyNumberFormat="1" applyFont="1" applyFill="1" applyBorder="1" applyAlignment="1">
      <alignment horizontal="center" vertical="center"/>
    </xf>
    <xf numFmtId="179" fontId="33" fillId="16" borderId="34" xfId="0" applyNumberFormat="1" applyFont="1" applyFill="1" applyBorder="1" applyAlignment="1">
      <alignment horizontal="center" vertical="center"/>
    </xf>
    <xf numFmtId="186" fontId="26" fillId="16" borderId="33" xfId="0" applyNumberFormat="1" applyFont="1" applyFill="1" applyBorder="1" applyAlignment="1">
      <alignment horizontal="right" vertical="center"/>
    </xf>
    <xf numFmtId="186" fontId="26" fillId="16" borderId="33" xfId="0" applyNumberFormat="1" applyFont="1" applyFill="1" applyBorder="1" applyAlignment="1">
      <alignment horizontal="center" vertical="center"/>
    </xf>
    <xf numFmtId="179" fontId="26" fillId="16" borderId="33" xfId="0" applyNumberFormat="1" applyFont="1" applyFill="1" applyBorder="1" applyAlignment="1">
      <alignment horizontal="center" vertical="center"/>
    </xf>
    <xf numFmtId="179" fontId="27" fillId="16" borderId="127" xfId="0" applyNumberFormat="1" applyFont="1" applyFill="1" applyBorder="1" applyAlignment="1">
      <alignment horizontal="center" vertical="center"/>
    </xf>
    <xf numFmtId="179" fontId="27" fillId="16" borderId="128" xfId="0" applyNumberFormat="1" applyFont="1" applyFill="1" applyBorder="1" applyAlignment="1">
      <alignment horizontal="center" vertical="center"/>
    </xf>
    <xf numFmtId="179" fontId="27" fillId="16" borderId="132" xfId="0" applyNumberFormat="1" applyFont="1" applyFill="1" applyBorder="1" applyAlignment="1">
      <alignment vertical="center"/>
    </xf>
    <xf numFmtId="179" fontId="27" fillId="16" borderId="130" xfId="0" applyNumberFormat="1" applyFont="1" applyFill="1" applyBorder="1" applyAlignment="1">
      <alignment horizontal="center" vertical="center"/>
    </xf>
    <xf numFmtId="179" fontId="27" fillId="16" borderId="27" xfId="0" applyNumberFormat="1" applyFont="1" applyFill="1" applyBorder="1" applyAlignment="1">
      <alignment horizontal="center" vertical="center"/>
    </xf>
    <xf numFmtId="179" fontId="30" fillId="16" borderId="100" xfId="0" applyNumberFormat="1" applyFont="1" applyFill="1" applyBorder="1" applyAlignment="1">
      <alignment horizontal="center" vertical="center"/>
    </xf>
    <xf numFmtId="179" fontId="27" fillId="16" borderId="119" xfId="0" applyNumberFormat="1" applyFont="1" applyFill="1" applyBorder="1" applyAlignment="1">
      <alignment horizontal="center" vertical="center"/>
    </xf>
    <xf numFmtId="179" fontId="27" fillId="16" borderId="24" xfId="0" applyNumberFormat="1" applyFont="1" applyFill="1" applyBorder="1" applyAlignment="1">
      <alignment horizontal="center" vertical="center"/>
    </xf>
    <xf numFmtId="179" fontId="27" fillId="16" borderId="99" xfId="0" applyNumberFormat="1" applyFont="1" applyFill="1" applyBorder="1" applyAlignment="1">
      <alignment horizontal="center" vertical="center"/>
    </xf>
    <xf numFmtId="179" fontId="27" fillId="16" borderId="121" xfId="0" applyNumberFormat="1" applyFont="1" applyFill="1" applyBorder="1" applyAlignment="1">
      <alignment horizontal="center" vertical="center"/>
    </xf>
    <xf numFmtId="0" fontId="4" fillId="10" borderId="32" xfId="0" applyFont="1" applyFill="1" applyBorder="1" applyAlignment="1">
      <alignment horizontal="distributed" vertical="center" indent="1"/>
    </xf>
    <xf numFmtId="0" fontId="4" fillId="0" borderId="6" xfId="0" applyFont="1" applyBorder="1" applyAlignment="1">
      <alignment horizontal="distributed" vertical="center" indent="1"/>
    </xf>
    <xf numFmtId="179" fontId="28" fillId="0" borderId="0" xfId="0" applyNumberFormat="1" applyFont="1" applyBorder="1" applyAlignment="1">
      <alignment vertical="top" wrapText="1"/>
    </xf>
    <xf numFmtId="179" fontId="32" fillId="0" borderId="0" xfId="0" applyNumberFormat="1" applyFont="1" applyFill="1" applyBorder="1" applyAlignment="1">
      <alignment vertical="center"/>
    </xf>
    <xf numFmtId="179" fontId="27" fillId="5" borderId="15" xfId="0" applyNumberFormat="1" applyFont="1" applyFill="1" applyBorder="1" applyAlignment="1">
      <alignment horizontal="center" vertical="center"/>
    </xf>
    <xf numFmtId="179" fontId="26" fillId="15" borderId="41" xfId="0" applyNumberFormat="1" applyFont="1" applyFill="1" applyBorder="1" applyAlignment="1">
      <alignment vertical="center"/>
    </xf>
    <xf numFmtId="179" fontId="27" fillId="15" borderId="41" xfId="0" applyNumberFormat="1" applyFont="1" applyFill="1" applyBorder="1" applyAlignment="1">
      <alignment horizontal="center" vertical="center"/>
    </xf>
    <xf numFmtId="179" fontId="27" fillId="15" borderId="134" xfId="0" applyNumberFormat="1" applyFont="1" applyFill="1" applyBorder="1" applyAlignment="1">
      <alignment horizontal="center" vertical="center"/>
    </xf>
    <xf numFmtId="179" fontId="27" fillId="5" borderId="0" xfId="0" applyNumberFormat="1" applyFont="1" applyFill="1" applyBorder="1" applyAlignment="1">
      <alignment horizontal="center" vertical="center" shrinkToFit="1"/>
    </xf>
    <xf numFmtId="179" fontId="26" fillId="5" borderId="49" xfId="0" applyNumberFormat="1" applyFont="1" applyFill="1" applyBorder="1" applyAlignment="1">
      <alignment vertical="center"/>
    </xf>
    <xf numFmtId="181" fontId="32" fillId="0" borderId="135" xfId="0" applyNumberFormat="1" applyFont="1" applyBorder="1" applyAlignment="1">
      <alignment vertical="center"/>
    </xf>
    <xf numFmtId="179" fontId="27" fillId="15" borderId="135" xfId="0" applyNumberFormat="1" applyFont="1" applyFill="1" applyBorder="1" applyAlignment="1">
      <alignment horizontal="center" vertical="center"/>
    </xf>
    <xf numFmtId="181" fontId="44" fillId="0" borderId="135" xfId="0" applyNumberFormat="1" applyFont="1" applyBorder="1" applyAlignment="1">
      <alignment vertical="center"/>
    </xf>
    <xf numFmtId="179" fontId="27" fillId="15" borderId="135" xfId="0" applyNumberFormat="1" applyFont="1" applyFill="1" applyBorder="1" applyAlignment="1">
      <alignment horizontal="center" vertical="center" shrinkToFit="1"/>
    </xf>
    <xf numFmtId="181" fontId="44" fillId="0" borderId="46" xfId="0" applyNumberFormat="1" applyFont="1" applyBorder="1" applyAlignment="1">
      <alignment vertical="center"/>
    </xf>
    <xf numFmtId="179" fontId="28" fillId="0" borderId="0" xfId="0" applyNumberFormat="1" applyFont="1" applyFill="1" applyBorder="1" applyAlignment="1">
      <alignment vertical="center" wrapText="1"/>
    </xf>
    <xf numFmtId="179" fontId="32" fillId="0" borderId="43" xfId="0" applyNumberFormat="1" applyFont="1" applyFill="1" applyBorder="1" applyAlignment="1">
      <alignment vertical="center"/>
    </xf>
    <xf numFmtId="179" fontId="32" fillId="0" borderId="49" xfId="0" applyNumberFormat="1" applyFont="1" applyFill="1" applyBorder="1" applyAlignment="1">
      <alignment vertical="center"/>
    </xf>
    <xf numFmtId="179" fontId="32" fillId="0" borderId="100" xfId="0" applyNumberFormat="1" applyFont="1" applyFill="1" applyBorder="1" applyAlignment="1">
      <alignment vertical="center"/>
    </xf>
    <xf numFmtId="179" fontId="27" fillId="0" borderId="0" xfId="0" applyNumberFormat="1" applyFont="1" applyFill="1" applyBorder="1" applyAlignment="1">
      <alignment horizontal="center" vertical="center" shrinkToFit="1"/>
    </xf>
    <xf numFmtId="179" fontId="28" fillId="0" borderId="24" xfId="0" applyNumberFormat="1" applyFont="1" applyBorder="1" applyAlignment="1">
      <alignment vertical="center" wrapText="1"/>
    </xf>
    <xf numFmtId="179" fontId="27" fillId="0" borderId="103" xfId="0" applyNumberFormat="1" applyFont="1" applyFill="1" applyBorder="1" applyAlignment="1">
      <alignment vertical="center"/>
    </xf>
    <xf numFmtId="179" fontId="43" fillId="5" borderId="133" xfId="0" applyNumberFormat="1" applyFont="1" applyFill="1" applyBorder="1" applyAlignment="1">
      <alignment vertical="center"/>
    </xf>
    <xf numFmtId="179" fontId="27" fillId="15" borderId="4" xfId="0" applyNumberFormat="1" applyFont="1" applyFill="1" applyBorder="1" applyAlignment="1">
      <alignment vertical="center" wrapText="1"/>
    </xf>
    <xf numFmtId="181" fontId="32" fillId="0" borderId="10" xfId="0" applyNumberFormat="1" applyFont="1" applyBorder="1" applyAlignment="1">
      <alignment vertical="center"/>
    </xf>
    <xf numFmtId="179" fontId="27" fillId="15" borderId="32" xfId="0" applyNumberFormat="1" applyFont="1" applyFill="1" applyBorder="1" applyAlignment="1">
      <alignment horizontal="center" vertical="center"/>
    </xf>
    <xf numFmtId="179" fontId="28" fillId="0" borderId="0" xfId="0" applyNumberFormat="1" applyFont="1" applyFill="1" applyBorder="1" applyAlignment="1">
      <alignment vertical="top" wrapText="1"/>
    </xf>
    <xf numFmtId="179" fontId="30" fillId="15" borderId="5" xfId="0" applyNumberFormat="1" applyFont="1" applyFill="1" applyBorder="1" applyAlignment="1">
      <alignment vertical="center" textRotation="255" wrapText="1"/>
    </xf>
    <xf numFmtId="179" fontId="27" fillId="15" borderId="27" xfId="0" applyNumberFormat="1" applyFont="1" applyFill="1" applyBorder="1" applyAlignment="1">
      <alignment horizontal="center" vertical="center"/>
    </xf>
    <xf numFmtId="179" fontId="32" fillId="0" borderId="85" xfId="0" applyNumberFormat="1" applyFont="1" applyFill="1" applyBorder="1" applyAlignment="1">
      <alignment vertical="center"/>
    </xf>
    <xf numFmtId="179" fontId="26" fillId="0" borderId="99" xfId="0" applyNumberFormat="1" applyFont="1" applyBorder="1" applyAlignment="1">
      <alignment vertical="center"/>
    </xf>
    <xf numFmtId="179" fontId="32" fillId="5" borderId="15" xfId="0" applyNumberFormat="1" applyFont="1" applyFill="1" applyBorder="1" applyAlignment="1">
      <alignment vertical="center"/>
    </xf>
    <xf numFmtId="179" fontId="40" fillId="0" borderId="43" xfId="0" applyNumberFormat="1" applyFont="1" applyBorder="1" applyAlignment="1">
      <alignment vertical="center"/>
    </xf>
    <xf numFmtId="179" fontId="26" fillId="0" borderId="69" xfId="0" applyNumberFormat="1" applyFont="1" applyBorder="1" applyAlignment="1">
      <alignment vertical="center"/>
    </xf>
    <xf numFmtId="179" fontId="26" fillId="0" borderId="69" xfId="0" applyNumberFormat="1" applyFont="1" applyFill="1" applyBorder="1" applyAlignment="1">
      <alignment vertical="center"/>
    </xf>
    <xf numFmtId="179" fontId="27" fillId="15" borderId="24" xfId="0" applyNumberFormat="1" applyFont="1" applyFill="1" applyBorder="1" applyAlignment="1">
      <alignment horizontal="center" vertical="center"/>
    </xf>
    <xf numFmtId="179" fontId="44" fillId="0" borderId="43" xfId="0" applyNumberFormat="1" applyFont="1" applyBorder="1" applyAlignment="1">
      <alignment vertical="center"/>
    </xf>
    <xf numFmtId="179" fontId="44" fillId="0" borderId="35" xfId="0" applyNumberFormat="1" applyFont="1" applyBorder="1" applyAlignment="1">
      <alignment vertical="center"/>
    </xf>
    <xf numFmtId="179" fontId="44" fillId="0" borderId="100" xfId="0" applyNumberFormat="1" applyFont="1" applyBorder="1" applyAlignment="1">
      <alignment vertical="center"/>
    </xf>
    <xf numFmtId="179" fontId="27" fillId="15" borderId="25" xfId="0" applyNumberFormat="1" applyFont="1" applyFill="1" applyBorder="1" applyAlignment="1">
      <alignment horizontal="center" vertical="center"/>
    </xf>
    <xf numFmtId="179" fontId="26" fillId="0" borderId="103" xfId="0" applyNumberFormat="1" applyFont="1" applyBorder="1" applyAlignment="1">
      <alignment vertical="center"/>
    </xf>
    <xf numFmtId="179" fontId="26" fillId="0" borderId="136" xfId="0" applyNumberFormat="1" applyFont="1" applyBorder="1" applyAlignment="1">
      <alignment vertical="center"/>
    </xf>
    <xf numFmtId="185" fontId="32" fillId="0" borderId="98" xfId="0" applyNumberFormat="1" applyFont="1" applyBorder="1" applyAlignment="1">
      <alignment vertical="center"/>
    </xf>
    <xf numFmtId="179" fontId="27" fillId="5" borderId="13" xfId="0" applyNumberFormat="1" applyFont="1" applyFill="1" applyBorder="1" applyAlignment="1">
      <alignment horizontal="center" vertical="center" shrinkToFit="1"/>
    </xf>
    <xf numFmtId="179" fontId="44" fillId="0" borderId="49" xfId="0" applyNumberFormat="1" applyFont="1" applyBorder="1" applyAlignment="1">
      <alignment vertical="center"/>
    </xf>
    <xf numFmtId="179" fontId="44" fillId="0" borderId="33" xfId="0" applyNumberFormat="1" applyFont="1" applyBorder="1" applyAlignment="1">
      <alignment vertical="center"/>
    </xf>
    <xf numFmtId="179" fontId="44" fillId="0" borderId="97" xfId="0" applyNumberFormat="1" applyFont="1" applyBorder="1" applyAlignment="1">
      <alignment vertical="center"/>
    </xf>
    <xf numFmtId="179" fontId="27" fillId="16" borderId="137" xfId="0" applyNumberFormat="1" applyFont="1" applyFill="1" applyBorder="1" applyAlignment="1">
      <alignment horizontal="center" vertical="center"/>
    </xf>
    <xf numFmtId="179" fontId="27" fillId="16" borderId="139" xfId="0" applyNumberFormat="1" applyFont="1" applyFill="1" applyBorder="1" applyAlignment="1">
      <alignment horizontal="center" vertical="center"/>
    </xf>
    <xf numFmtId="179" fontId="27" fillId="0" borderId="140" xfId="0" applyNumberFormat="1" applyFont="1" applyBorder="1" applyAlignment="1">
      <alignment vertical="center"/>
    </xf>
    <xf numFmtId="179" fontId="27" fillId="16" borderId="138" xfId="0" applyNumberFormat="1" applyFont="1" applyFill="1" applyBorder="1" applyAlignment="1">
      <alignment horizontal="center" vertical="center"/>
    </xf>
    <xf numFmtId="179" fontId="32" fillId="0" borderId="142" xfId="0" applyNumberFormat="1" applyFont="1" applyBorder="1" applyAlignment="1">
      <alignment vertical="center"/>
    </xf>
    <xf numFmtId="179" fontId="27" fillId="16" borderId="144" xfId="0" applyNumberFormat="1" applyFont="1" applyFill="1" applyBorder="1" applyAlignment="1">
      <alignment horizontal="center" vertical="center"/>
    </xf>
    <xf numFmtId="179" fontId="32" fillId="0" borderId="144" xfId="0" applyNumberFormat="1" applyFont="1" applyBorder="1" applyAlignment="1">
      <alignment vertical="center"/>
    </xf>
    <xf numFmtId="179" fontId="32" fillId="0" borderId="145" xfId="0" applyNumberFormat="1" applyFont="1" applyBorder="1" applyAlignment="1">
      <alignment vertical="center"/>
    </xf>
    <xf numFmtId="179" fontId="26" fillId="0" borderId="146" xfId="0" applyNumberFormat="1" applyFont="1" applyBorder="1" applyAlignment="1">
      <alignment vertical="center"/>
    </xf>
    <xf numFmtId="179" fontId="27" fillId="16" borderId="147" xfId="0" applyNumberFormat="1" applyFont="1" applyFill="1" applyBorder="1" applyAlignment="1">
      <alignment horizontal="center" vertical="center"/>
    </xf>
    <xf numFmtId="179" fontId="29" fillId="0" borderId="148" xfId="0" applyNumberFormat="1" applyFont="1" applyBorder="1" applyAlignment="1">
      <alignment horizontal="center" vertical="center"/>
    </xf>
    <xf numFmtId="179" fontId="32" fillId="0" borderId="149" xfId="0" applyNumberFormat="1" applyFont="1" applyBorder="1" applyAlignment="1">
      <alignment vertical="center"/>
    </xf>
    <xf numFmtId="179" fontId="26" fillId="0" borderId="150" xfId="0" applyNumberFormat="1" applyFont="1" applyBorder="1" applyAlignment="1">
      <alignment vertical="center"/>
    </xf>
    <xf numFmtId="179" fontId="28" fillId="0" borderId="150" xfId="0" applyNumberFormat="1" applyFont="1" applyBorder="1" applyAlignment="1">
      <alignment vertical="center" wrapText="1"/>
    </xf>
    <xf numFmtId="179" fontId="27" fillId="15" borderId="24" xfId="0" applyNumberFormat="1" applyFont="1" applyFill="1" applyBorder="1" applyAlignment="1">
      <alignment vertical="center"/>
    </xf>
    <xf numFmtId="179" fontId="30" fillId="0" borderId="0" xfId="0" applyNumberFormat="1" applyFont="1" applyFill="1" applyBorder="1" applyAlignment="1">
      <alignment vertical="center" textRotation="255" wrapText="1"/>
    </xf>
    <xf numFmtId="179" fontId="28" fillId="0" borderId="0" xfId="0" applyNumberFormat="1" applyFont="1" applyFill="1" applyBorder="1" applyAlignment="1">
      <alignment vertical="center" wrapText="1" shrinkToFit="1"/>
    </xf>
    <xf numFmtId="179" fontId="28" fillId="0" borderId="0" xfId="0" applyNumberFormat="1" applyFont="1" applyBorder="1" applyAlignment="1">
      <alignment vertical="top" wrapText="1" shrinkToFit="1"/>
    </xf>
    <xf numFmtId="179" fontId="32" fillId="11" borderId="33" xfId="0" applyNumberFormat="1" applyFont="1" applyFill="1" applyBorder="1" applyAlignment="1">
      <alignment vertical="center"/>
    </xf>
    <xf numFmtId="179" fontId="32" fillId="0" borderId="85" xfId="0" applyNumberFormat="1" applyFont="1" applyBorder="1" applyAlignment="1">
      <alignment vertical="center"/>
    </xf>
    <xf numFmtId="179" fontId="30" fillId="16" borderId="43" xfId="0" applyNumberFormat="1" applyFont="1" applyFill="1" applyBorder="1" applyAlignment="1">
      <alignment horizontal="center" vertical="center"/>
    </xf>
    <xf numFmtId="179" fontId="32" fillId="0" borderId="43" xfId="0" applyNumberFormat="1" applyFont="1" applyBorder="1" applyAlignment="1">
      <alignment vertical="center"/>
    </xf>
    <xf numFmtId="179" fontId="32" fillId="0" borderId="49" xfId="0" applyNumberFormat="1" applyFont="1" applyBorder="1" applyAlignment="1">
      <alignment vertical="center"/>
    </xf>
    <xf numFmtId="179" fontId="27" fillId="16" borderId="69" xfId="0" applyNumberFormat="1" applyFont="1" applyFill="1" applyBorder="1" applyAlignment="1">
      <alignment horizontal="center" vertical="center"/>
    </xf>
    <xf numFmtId="179" fontId="27" fillId="16" borderId="153" xfId="0" applyNumberFormat="1" applyFont="1" applyFill="1" applyBorder="1" applyAlignment="1">
      <alignment vertical="center"/>
    </xf>
    <xf numFmtId="179" fontId="27" fillId="16" borderId="154" xfId="0" applyNumberFormat="1" applyFont="1" applyFill="1" applyBorder="1" applyAlignment="1">
      <alignment horizontal="center" vertical="center"/>
    </xf>
    <xf numFmtId="179" fontId="32" fillId="0" borderId="155" xfId="0" applyNumberFormat="1" applyFont="1" applyBorder="1" applyAlignment="1">
      <alignment vertical="center"/>
    </xf>
    <xf numFmtId="179" fontId="27" fillId="0" borderId="0" xfId="0" applyNumberFormat="1" applyFont="1" applyAlignment="1">
      <alignment horizontal="right" vertical="center"/>
    </xf>
    <xf numFmtId="0" fontId="4" fillId="0" borderId="42" xfId="0" applyFont="1" applyBorder="1" applyAlignment="1">
      <alignment vertical="center" shrinkToFit="1"/>
    </xf>
    <xf numFmtId="184" fontId="4" fillId="0" borderId="42" xfId="0" applyNumberFormat="1" applyFont="1" applyBorder="1" applyAlignment="1">
      <alignment horizontal="distributed" vertical="center" indent="1"/>
    </xf>
    <xf numFmtId="0" fontId="4" fillId="0" borderId="56" xfId="0" applyFont="1" applyBorder="1" applyAlignment="1">
      <alignment horizontal="distributed" vertical="center"/>
    </xf>
    <xf numFmtId="0" fontId="4" fillId="0" borderId="57" xfId="0" applyFont="1" applyBorder="1" applyAlignment="1">
      <alignment horizontal="center" vertical="center" shrinkToFit="1"/>
    </xf>
    <xf numFmtId="0" fontId="4" fillId="0" borderId="68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177" fontId="4" fillId="10" borderId="27" xfId="0" applyNumberFormat="1" applyFont="1" applyFill="1" applyBorder="1" applyAlignment="1">
      <alignment vertical="center"/>
    </xf>
    <xf numFmtId="177" fontId="4" fillId="0" borderId="157" xfId="0" applyNumberFormat="1" applyFont="1" applyFill="1" applyBorder="1" applyAlignment="1">
      <alignment vertical="center"/>
    </xf>
    <xf numFmtId="0" fontId="4" fillId="10" borderId="49" xfId="0" applyFont="1" applyFill="1" applyBorder="1" applyAlignment="1">
      <alignment horizontal="center" vertical="center"/>
    </xf>
    <xf numFmtId="177" fontId="4" fillId="10" borderId="41" xfId="0" applyNumberFormat="1" applyFont="1" applyFill="1" applyBorder="1" applyAlignment="1">
      <alignment horizontal="right" vertical="center"/>
    </xf>
    <xf numFmtId="10" fontId="4" fillId="10" borderId="33" xfId="0" applyNumberFormat="1" applyFont="1" applyFill="1" applyBorder="1" applyAlignment="1">
      <alignment vertical="center"/>
    </xf>
    <xf numFmtId="0" fontId="4" fillId="0" borderId="49" xfId="0" applyFont="1" applyFill="1" applyBorder="1" applyAlignment="1">
      <alignment horizontal="center" vertical="center"/>
    </xf>
    <xf numFmtId="177" fontId="5" fillId="0" borderId="112" xfId="0" applyNumberFormat="1" applyFont="1" applyFill="1" applyBorder="1" applyAlignment="1">
      <alignment vertical="center"/>
    </xf>
    <xf numFmtId="177" fontId="5" fillId="0" borderId="158" xfId="0" applyNumberFormat="1" applyFont="1" applyFill="1" applyBorder="1" applyAlignment="1">
      <alignment vertical="center"/>
    </xf>
    <xf numFmtId="177" fontId="5" fillId="0" borderId="159" xfId="0" applyNumberFormat="1" applyFont="1" applyFill="1" applyBorder="1" applyAlignment="1">
      <alignment vertical="center"/>
    </xf>
    <xf numFmtId="184" fontId="5" fillId="10" borderId="7" xfId="0" applyNumberFormat="1" applyFont="1" applyFill="1" applyBorder="1" applyAlignment="1">
      <alignment horizontal="right" vertical="center"/>
    </xf>
    <xf numFmtId="184" fontId="5" fillId="0" borderId="16" xfId="0" applyNumberFormat="1" applyFont="1" applyFill="1" applyBorder="1" applyAlignment="1">
      <alignment vertical="center"/>
    </xf>
    <xf numFmtId="184" fontId="5" fillId="0" borderId="158" xfId="0" applyNumberFormat="1" applyFont="1" applyFill="1" applyBorder="1" applyAlignment="1">
      <alignment vertical="center"/>
    </xf>
    <xf numFmtId="0" fontId="4" fillId="0" borderId="56" xfId="0" applyFont="1" applyBorder="1" applyAlignment="1">
      <alignment vertical="center" shrinkToFit="1"/>
    </xf>
    <xf numFmtId="177" fontId="5" fillId="10" borderId="6" xfId="0" applyNumberFormat="1" applyFont="1" applyFill="1" applyBorder="1" applyAlignment="1">
      <alignment vertical="center"/>
    </xf>
    <xf numFmtId="177" fontId="5" fillId="10" borderId="31" xfId="0" applyNumberFormat="1" applyFont="1" applyFill="1" applyBorder="1" applyAlignment="1">
      <alignment vertical="center"/>
    </xf>
    <xf numFmtId="177" fontId="5" fillId="0" borderId="13" xfId="0" applyNumberFormat="1" applyFont="1" applyFill="1" applyBorder="1" applyAlignment="1">
      <alignment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96" xfId="0" applyFont="1" applyBorder="1" applyAlignment="1">
      <alignment horizontal="center" vertical="center" shrinkToFit="1"/>
    </xf>
    <xf numFmtId="183" fontId="4" fillId="0" borderId="11" xfId="0" applyNumberFormat="1" applyFont="1" applyBorder="1" applyAlignment="1">
      <alignment horizontal="center" vertical="center" shrinkToFit="1"/>
    </xf>
    <xf numFmtId="183" fontId="4" fillId="0" borderId="29" xfId="0" applyNumberFormat="1" applyFont="1" applyBorder="1" applyAlignment="1">
      <alignment horizontal="center" vertical="center" shrinkToFit="1"/>
    </xf>
    <xf numFmtId="10" fontId="4" fillId="10" borderId="11" xfId="0" applyNumberFormat="1" applyFont="1" applyFill="1" applyBorder="1" applyAlignment="1">
      <alignment horizontal="right" vertical="center"/>
    </xf>
    <xf numFmtId="10" fontId="4" fillId="10" borderId="37" xfId="0" applyNumberFormat="1" applyFont="1" applyFill="1" applyBorder="1" applyAlignment="1">
      <alignment horizontal="right" vertical="center"/>
    </xf>
    <xf numFmtId="10" fontId="18" fillId="10" borderId="8" xfId="0" applyNumberFormat="1" applyFont="1" applyFill="1" applyBorder="1" applyAlignment="1">
      <alignment horizontal="right" vertical="center"/>
    </xf>
    <xf numFmtId="10" fontId="18" fillId="10" borderId="33" xfId="0" applyNumberFormat="1" applyFont="1" applyFill="1" applyBorder="1" applyAlignment="1">
      <alignment horizontal="right" vertical="center"/>
    </xf>
    <xf numFmtId="10" fontId="4" fillId="0" borderId="23" xfId="0" applyNumberFormat="1" applyFont="1" applyFill="1" applyBorder="1" applyAlignment="1">
      <alignment horizontal="right" vertical="center"/>
    </xf>
    <xf numFmtId="10" fontId="4" fillId="0" borderId="33" xfId="0" applyNumberFormat="1" applyFont="1" applyFill="1" applyBorder="1" applyAlignment="1">
      <alignment horizontal="right" vertical="center"/>
    </xf>
    <xf numFmtId="179" fontId="27" fillId="0" borderId="136" xfId="0" applyNumberFormat="1" applyFont="1" applyFill="1" applyBorder="1" applyAlignment="1">
      <alignment vertical="center"/>
    </xf>
    <xf numFmtId="179" fontId="27" fillId="0" borderId="32" xfId="0" applyNumberFormat="1" applyFont="1" applyFill="1" applyBorder="1" applyAlignment="1">
      <alignment vertical="center"/>
    </xf>
    <xf numFmtId="179" fontId="26" fillId="0" borderId="136" xfId="0" applyNumberFormat="1" applyFont="1" applyFill="1" applyBorder="1" applyAlignment="1">
      <alignment vertical="center"/>
    </xf>
    <xf numFmtId="185" fontId="26" fillId="0" borderId="51" xfId="0" applyNumberFormat="1" applyFont="1" applyBorder="1" applyAlignment="1">
      <alignment vertical="center"/>
    </xf>
    <xf numFmtId="177" fontId="4" fillId="10" borderId="41" xfId="0" applyNumberFormat="1" applyFont="1" applyFill="1" applyBorder="1" applyAlignment="1">
      <alignment vertical="center"/>
    </xf>
    <xf numFmtId="10" fontId="4" fillId="10" borderId="37" xfId="0" applyNumberFormat="1" applyFont="1" applyFill="1" applyBorder="1" applyAlignment="1">
      <alignment vertical="center"/>
    </xf>
    <xf numFmtId="177" fontId="4" fillId="10" borderId="27" xfId="0" applyNumberFormat="1" applyFont="1" applyFill="1" applyBorder="1" applyAlignment="1">
      <alignment horizontal="right" vertical="center"/>
    </xf>
    <xf numFmtId="10" fontId="4" fillId="0" borderId="14" xfId="0" applyNumberFormat="1" applyFont="1" applyBorder="1" applyAlignment="1">
      <alignment vertical="center"/>
    </xf>
    <xf numFmtId="0" fontId="4" fillId="0" borderId="97" xfId="0" applyFont="1" applyFill="1" applyBorder="1" applyAlignment="1">
      <alignment horizontal="center" vertical="center"/>
    </xf>
    <xf numFmtId="177" fontId="4" fillId="10" borderId="35" xfId="0" applyNumberFormat="1" applyFont="1" applyFill="1" applyBorder="1" applyAlignment="1">
      <alignment horizontal="right" vertical="center"/>
    </xf>
    <xf numFmtId="177" fontId="4" fillId="0" borderId="31" xfId="0" applyNumberFormat="1" applyFont="1" applyFill="1" applyBorder="1" applyAlignment="1">
      <alignment horizontal="right" vertical="center"/>
    </xf>
    <xf numFmtId="0" fontId="4" fillId="10" borderId="97" xfId="0" applyFont="1" applyFill="1" applyBorder="1" applyAlignment="1">
      <alignment horizontal="center" vertical="center"/>
    </xf>
    <xf numFmtId="177" fontId="4" fillId="10" borderId="99" xfId="0" applyNumberFormat="1" applyFont="1" applyFill="1" applyBorder="1" applyAlignment="1">
      <alignment vertical="center"/>
    </xf>
    <xf numFmtId="177" fontId="4" fillId="10" borderId="103" xfId="0" applyNumberFormat="1" applyFont="1" applyFill="1" applyBorder="1" applyAlignment="1">
      <alignment vertical="center"/>
    </xf>
    <xf numFmtId="177" fontId="4" fillId="10" borderId="98" xfId="0" applyNumberFormat="1" applyFont="1" applyFill="1" applyBorder="1" applyAlignment="1">
      <alignment vertical="center"/>
    </xf>
    <xf numFmtId="184" fontId="5" fillId="10" borderId="100" xfId="0" applyNumberFormat="1" applyFont="1" applyFill="1" applyBorder="1" applyAlignment="1">
      <alignment horizontal="right" vertical="center"/>
    </xf>
    <xf numFmtId="177" fontId="4" fillId="10" borderId="98" xfId="0" applyNumberFormat="1" applyFont="1" applyFill="1" applyBorder="1" applyAlignment="1">
      <alignment horizontal="right" vertical="center"/>
    </xf>
    <xf numFmtId="177" fontId="5" fillId="10" borderId="97" xfId="0" applyNumberFormat="1" applyFont="1" applyFill="1" applyBorder="1" applyAlignment="1">
      <alignment vertical="center"/>
    </xf>
    <xf numFmtId="10" fontId="5" fillId="10" borderId="99" xfId="0" applyNumberFormat="1" applyFont="1" applyFill="1" applyBorder="1" applyAlignment="1">
      <alignment vertical="center"/>
    </xf>
    <xf numFmtId="10" fontId="4" fillId="10" borderId="97" xfId="0" applyNumberFormat="1" applyFont="1" applyFill="1" applyBorder="1" applyAlignment="1">
      <alignment vertical="center"/>
    </xf>
    <xf numFmtId="183" fontId="5" fillId="10" borderId="113" xfId="0" applyNumberFormat="1" applyFont="1" applyFill="1" applyBorder="1" applyAlignment="1">
      <alignment vertical="center"/>
    </xf>
    <xf numFmtId="10" fontId="5" fillId="10" borderId="113" xfId="0" applyNumberFormat="1" applyFont="1" applyFill="1" applyBorder="1" applyAlignment="1">
      <alignment vertical="center"/>
    </xf>
    <xf numFmtId="10" fontId="4" fillId="10" borderId="113" xfId="0" applyNumberFormat="1" applyFont="1" applyFill="1" applyBorder="1" applyAlignment="1">
      <alignment vertical="center"/>
    </xf>
    <xf numFmtId="10" fontId="5" fillId="0" borderId="84" xfId="0" applyNumberFormat="1" applyFont="1" applyFill="1" applyBorder="1" applyAlignment="1">
      <alignment vertical="center"/>
    </xf>
    <xf numFmtId="10" fontId="5" fillId="0" borderId="4" xfId="0" applyNumberFormat="1" applyFont="1" applyFill="1" applyBorder="1" applyAlignment="1">
      <alignment vertical="center"/>
    </xf>
    <xf numFmtId="177" fontId="4" fillId="0" borderId="99" xfId="0" applyNumberFormat="1" applyFont="1" applyFill="1" applyBorder="1" applyAlignment="1">
      <alignment vertical="center"/>
    </xf>
    <xf numFmtId="177" fontId="4" fillId="0" borderId="103" xfId="0" applyNumberFormat="1" applyFont="1" applyFill="1" applyBorder="1" applyAlignment="1">
      <alignment vertical="center"/>
    </xf>
    <xf numFmtId="177" fontId="4" fillId="0" borderId="100" xfId="0" applyNumberFormat="1" applyFont="1" applyFill="1" applyBorder="1" applyAlignment="1">
      <alignment vertical="center"/>
    </xf>
    <xf numFmtId="184" fontId="5" fillId="0" borderId="100" xfId="0" applyNumberFormat="1" applyFont="1" applyFill="1" applyBorder="1" applyAlignment="1">
      <alignment horizontal="right" vertical="center"/>
    </xf>
    <xf numFmtId="177" fontId="5" fillId="0" borderId="97" xfId="0" applyNumberFormat="1" applyFont="1" applyFill="1" applyBorder="1" applyAlignment="1">
      <alignment vertical="center"/>
    </xf>
    <xf numFmtId="10" fontId="4" fillId="0" borderId="97" xfId="0" applyNumberFormat="1" applyFont="1" applyBorder="1" applyAlignment="1">
      <alignment vertical="center"/>
    </xf>
    <xf numFmtId="183" fontId="5" fillId="0" borderId="113" xfId="0" applyNumberFormat="1" applyFont="1" applyBorder="1" applyAlignment="1">
      <alignment vertical="center"/>
    </xf>
    <xf numFmtId="10" fontId="5" fillId="0" borderId="113" xfId="0" applyNumberFormat="1" applyFont="1" applyBorder="1" applyAlignment="1">
      <alignment vertical="center"/>
    </xf>
    <xf numFmtId="10" fontId="4" fillId="0" borderId="113" xfId="0" applyNumberFormat="1" applyFont="1" applyBorder="1" applyAlignment="1">
      <alignment vertical="center"/>
    </xf>
    <xf numFmtId="177" fontId="4" fillId="10" borderId="100" xfId="0" applyNumberFormat="1" applyFont="1" applyFill="1" applyBorder="1" applyAlignment="1">
      <alignment vertical="center"/>
    </xf>
    <xf numFmtId="177" fontId="4" fillId="10" borderId="100" xfId="0" applyNumberFormat="1" applyFont="1" applyFill="1" applyBorder="1" applyAlignment="1">
      <alignment horizontal="right" vertical="center"/>
    </xf>
    <xf numFmtId="177" fontId="5" fillId="10" borderId="98" xfId="0" applyNumberFormat="1" applyFont="1" applyFill="1" applyBorder="1" applyAlignment="1">
      <alignment vertical="center"/>
    </xf>
    <xf numFmtId="10" fontId="18" fillId="10" borderId="97" xfId="0" applyNumberFormat="1" applyFont="1" applyFill="1" applyBorder="1" applyAlignment="1">
      <alignment horizontal="right" vertical="center"/>
    </xf>
    <xf numFmtId="10" fontId="4" fillId="10" borderId="113" xfId="0" applyNumberFormat="1" applyFont="1" applyFill="1" applyBorder="1" applyAlignment="1">
      <alignment horizontal="right" vertical="center"/>
    </xf>
    <xf numFmtId="177" fontId="5" fillId="0" borderId="157" xfId="0" applyNumberFormat="1" applyFont="1" applyFill="1" applyBorder="1" applyAlignment="1">
      <alignment vertical="center"/>
    </xf>
    <xf numFmtId="184" fontId="5" fillId="0" borderId="157" xfId="0" applyNumberFormat="1" applyFont="1" applyFill="1" applyBorder="1" applyAlignment="1">
      <alignment vertical="center"/>
    </xf>
    <xf numFmtId="10" fontId="5" fillId="0" borderId="99" xfId="0" applyNumberFormat="1" applyFont="1" applyFill="1" applyBorder="1" applyAlignment="1">
      <alignment vertical="center"/>
    </xf>
    <xf numFmtId="10" fontId="4" fillId="0" borderId="97" xfId="0" applyNumberFormat="1" applyFont="1" applyFill="1" applyBorder="1" applyAlignment="1">
      <alignment horizontal="right" vertical="center"/>
    </xf>
    <xf numFmtId="10" fontId="5" fillId="0" borderId="113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distributed" vertical="center" indent="1"/>
    </xf>
    <xf numFmtId="0" fontId="4" fillId="0" borderId="15" xfId="0" applyFont="1" applyFill="1" applyBorder="1" applyAlignment="1">
      <alignment horizontal="distributed" vertical="center" indent="1"/>
    </xf>
    <xf numFmtId="0" fontId="4" fillId="0" borderId="5" xfId="0" applyFont="1" applyBorder="1" applyAlignment="1">
      <alignment horizontal="distributed" vertical="center" indent="1"/>
    </xf>
    <xf numFmtId="0" fontId="4" fillId="0" borderId="16" xfId="0" applyFont="1" applyBorder="1" applyAlignment="1">
      <alignment horizontal="distributed" vertical="center" inden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10" borderId="66" xfId="0" applyFont="1" applyFill="1" applyBorder="1" applyAlignment="1">
      <alignment horizontal="distributed" vertical="center" indent="1"/>
    </xf>
    <xf numFmtId="0" fontId="4" fillId="10" borderId="61" xfId="0" applyFont="1" applyFill="1" applyBorder="1" applyAlignment="1">
      <alignment horizontal="distributed" vertical="center" indent="1"/>
    </xf>
    <xf numFmtId="0" fontId="4" fillId="0" borderId="91" xfId="0" applyFont="1" applyFill="1" applyBorder="1" applyAlignment="1">
      <alignment horizontal="distributed" vertical="center" indent="1"/>
    </xf>
    <xf numFmtId="0" fontId="4" fillId="0" borderId="82" xfId="0" applyFont="1" applyFill="1" applyBorder="1" applyAlignment="1">
      <alignment horizontal="distributed" vertical="center" indent="1"/>
    </xf>
    <xf numFmtId="0" fontId="4" fillId="0" borderId="93" xfId="0" applyFont="1" applyFill="1" applyBorder="1" applyAlignment="1">
      <alignment horizontal="distributed" vertical="center" indent="1"/>
    </xf>
    <xf numFmtId="0" fontId="4" fillId="0" borderId="94" xfId="0" applyFont="1" applyFill="1" applyBorder="1" applyAlignment="1">
      <alignment horizontal="distributed" vertical="center" indent="1"/>
    </xf>
    <xf numFmtId="0" fontId="4" fillId="10" borderId="31" xfId="0" applyFont="1" applyFill="1" applyBorder="1" applyAlignment="1">
      <alignment horizontal="distributed" vertical="center" indent="1"/>
    </xf>
    <xf numFmtId="0" fontId="4" fillId="10" borderId="32" xfId="0" applyFont="1" applyFill="1" applyBorder="1" applyAlignment="1">
      <alignment horizontal="distributed" vertical="center" indent="1"/>
    </xf>
    <xf numFmtId="0" fontId="4" fillId="10" borderId="81" xfId="0" applyFont="1" applyFill="1" applyBorder="1" applyAlignment="1">
      <alignment horizontal="distributed" vertical="center" indent="1"/>
    </xf>
    <xf numFmtId="0" fontId="4" fillId="10" borderId="47" xfId="0" applyFont="1" applyFill="1" applyBorder="1" applyAlignment="1">
      <alignment horizontal="distributed" vertical="center" indent="1"/>
    </xf>
    <xf numFmtId="0" fontId="4" fillId="0" borderId="11" xfId="0" applyFont="1" applyBorder="1" applyAlignment="1">
      <alignment horizontal="center" vertical="center" textRotation="255"/>
    </xf>
    <xf numFmtId="0" fontId="4" fillId="0" borderId="29" xfId="0" applyFont="1" applyBorder="1" applyAlignment="1">
      <alignment horizontal="center" vertical="center" textRotation="255"/>
    </xf>
    <xf numFmtId="0" fontId="4" fillId="0" borderId="22" xfId="0" applyFont="1" applyBorder="1" applyAlignment="1">
      <alignment horizontal="center" vertical="center" textRotation="255"/>
    </xf>
    <xf numFmtId="0" fontId="4" fillId="10" borderId="9" xfId="0" applyFont="1" applyFill="1" applyBorder="1" applyAlignment="1">
      <alignment horizontal="distributed" vertical="center" indent="1" shrinkToFit="1"/>
    </xf>
    <xf numFmtId="0" fontId="4" fillId="10" borderId="25" xfId="0" applyFont="1" applyFill="1" applyBorder="1" applyAlignment="1">
      <alignment horizontal="distributed" vertical="center" indent="1" shrinkToFit="1"/>
    </xf>
    <xf numFmtId="0" fontId="4" fillId="0" borderId="80" xfId="0" applyFont="1" applyFill="1" applyBorder="1" applyAlignment="1">
      <alignment horizontal="distributed" vertical="center" indent="1" shrinkToFit="1"/>
    </xf>
    <xf numFmtId="0" fontId="4" fillId="0" borderId="89" xfId="0" applyFont="1" applyFill="1" applyBorder="1" applyAlignment="1">
      <alignment horizontal="distributed" vertical="center" indent="1" shrinkToFit="1"/>
    </xf>
    <xf numFmtId="0" fontId="4" fillId="10" borderId="39" xfId="0" applyFont="1" applyFill="1" applyBorder="1" applyAlignment="1">
      <alignment horizontal="distributed" vertical="center" indent="1"/>
    </xf>
    <xf numFmtId="0" fontId="4" fillId="10" borderId="40" xfId="0" applyFont="1" applyFill="1" applyBorder="1" applyAlignment="1">
      <alignment horizontal="distributed" vertical="center" indent="1"/>
    </xf>
    <xf numFmtId="0" fontId="4" fillId="10" borderId="12" xfId="0" applyFont="1" applyFill="1" applyBorder="1" applyAlignment="1">
      <alignment horizontal="center" vertical="center"/>
    </xf>
    <xf numFmtId="0" fontId="4" fillId="10" borderId="13" xfId="0" applyFont="1" applyFill="1" applyBorder="1" applyAlignment="1">
      <alignment horizontal="center" vertical="center"/>
    </xf>
    <xf numFmtId="0" fontId="4" fillId="10" borderId="1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6" xfId="0" applyFont="1" applyBorder="1" applyAlignment="1">
      <alignment horizontal="distributed" vertical="center" indent="1"/>
    </xf>
    <xf numFmtId="0" fontId="4" fillId="0" borderId="31" xfId="0" applyFont="1" applyFill="1" applyBorder="1" applyAlignment="1">
      <alignment horizontal="distributed" vertical="center" indent="1"/>
    </xf>
    <xf numFmtId="0" fontId="4" fillId="0" borderId="32" xfId="0" applyFont="1" applyFill="1" applyBorder="1" applyAlignment="1">
      <alignment horizontal="distributed" vertical="center" indent="1"/>
    </xf>
    <xf numFmtId="0" fontId="4" fillId="0" borderId="39" xfId="0" applyFont="1" applyFill="1" applyBorder="1" applyAlignment="1">
      <alignment horizontal="distributed" vertical="center" indent="1"/>
    </xf>
    <xf numFmtId="0" fontId="4" fillId="0" borderId="40" xfId="0" applyFont="1" applyFill="1" applyBorder="1" applyAlignment="1">
      <alignment horizontal="distributed" vertical="center" indent="1"/>
    </xf>
    <xf numFmtId="0" fontId="4" fillId="0" borderId="81" xfId="0" applyFont="1" applyFill="1" applyBorder="1" applyAlignment="1">
      <alignment horizontal="distributed" vertical="center" indent="1"/>
    </xf>
    <xf numFmtId="0" fontId="4" fillId="0" borderId="47" xfId="0" applyFont="1" applyFill="1" applyBorder="1" applyAlignment="1">
      <alignment horizontal="distributed" vertical="center" indent="1"/>
    </xf>
    <xf numFmtId="0" fontId="4" fillId="0" borderId="79" xfId="0" applyFont="1" applyBorder="1" applyAlignment="1">
      <alignment horizontal="center" vertical="center"/>
    </xf>
    <xf numFmtId="0" fontId="4" fillId="0" borderId="82" xfId="0" applyFont="1" applyBorder="1" applyAlignment="1">
      <alignment horizontal="center" vertical="center"/>
    </xf>
    <xf numFmtId="0" fontId="4" fillId="0" borderId="83" xfId="0" applyFont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4" fillId="10" borderId="30" xfId="0" applyFont="1" applyFill="1" applyBorder="1" applyAlignment="1">
      <alignment horizontal="center" vertical="center"/>
    </xf>
    <xf numFmtId="0" fontId="4" fillId="10" borderId="6" xfId="0" applyFont="1" applyFill="1" applyBorder="1" applyAlignment="1">
      <alignment horizontal="distributed" vertical="center" indent="1"/>
    </xf>
    <xf numFmtId="0" fontId="4" fillId="10" borderId="5" xfId="0" applyFont="1" applyFill="1" applyBorder="1" applyAlignment="1">
      <alignment horizontal="distributed" vertical="center" indent="1"/>
    </xf>
    <xf numFmtId="0" fontId="2" fillId="0" borderId="0" xfId="0" applyFont="1" applyFill="1" applyAlignment="1"/>
    <xf numFmtId="0" fontId="4" fillId="0" borderId="13" xfId="0" applyFont="1" applyBorder="1" applyAlignment="1">
      <alignment horizontal="right"/>
    </xf>
    <xf numFmtId="179" fontId="27" fillId="16" borderId="24" xfId="0" applyNumberFormat="1" applyFont="1" applyFill="1" applyBorder="1" applyAlignment="1">
      <alignment horizontal="center" vertical="center"/>
    </xf>
    <xf numFmtId="179" fontId="27" fillId="16" borderId="23" xfId="0" applyNumberFormat="1" applyFont="1" applyFill="1" applyBorder="1" applyAlignment="1">
      <alignment horizontal="center" vertical="center"/>
    </xf>
    <xf numFmtId="179" fontId="27" fillId="16" borderId="9" xfId="0" applyNumberFormat="1" applyFont="1" applyFill="1" applyBorder="1" applyAlignment="1">
      <alignment horizontal="center" vertical="center"/>
    </xf>
    <xf numFmtId="179" fontId="27" fillId="16" borderId="102" xfId="0" applyNumberFormat="1" applyFont="1" applyFill="1" applyBorder="1" applyAlignment="1">
      <alignment horizontal="center" vertical="center"/>
    </xf>
    <xf numFmtId="179" fontId="27" fillId="16" borderId="10" xfId="0" applyNumberFormat="1" applyFont="1" applyFill="1" applyBorder="1" applyAlignment="1">
      <alignment horizontal="center" vertical="center"/>
    </xf>
    <xf numFmtId="179" fontId="42" fillId="0" borderId="30" xfId="0" applyNumberFormat="1" applyFont="1" applyFill="1" applyBorder="1" applyAlignment="1">
      <alignment horizontal="left" vertical="top" wrapText="1"/>
    </xf>
    <xf numFmtId="179" fontId="42" fillId="0" borderId="0" xfId="0" applyNumberFormat="1" applyFont="1" applyFill="1" applyBorder="1" applyAlignment="1">
      <alignment horizontal="left" vertical="top" wrapText="1"/>
    </xf>
    <xf numFmtId="179" fontId="27" fillId="16" borderId="114" xfId="0" applyNumberFormat="1" applyFont="1" applyFill="1" applyBorder="1" applyAlignment="1">
      <alignment horizontal="center" vertical="center"/>
    </xf>
    <xf numFmtId="179" fontId="27" fillId="16" borderId="116" xfId="0" applyNumberFormat="1" applyFont="1" applyFill="1" applyBorder="1" applyAlignment="1">
      <alignment horizontal="center" vertical="center"/>
    </xf>
    <xf numFmtId="179" fontId="27" fillId="16" borderId="118" xfId="0" applyNumberFormat="1" applyFont="1" applyFill="1" applyBorder="1" applyAlignment="1">
      <alignment horizontal="center" vertical="center"/>
    </xf>
    <xf numFmtId="179" fontId="27" fillId="16" borderId="123" xfId="0" applyNumberFormat="1" applyFont="1" applyFill="1" applyBorder="1" applyAlignment="1">
      <alignment horizontal="center" vertical="center"/>
    </xf>
    <xf numFmtId="179" fontId="27" fillId="16" borderId="129" xfId="0" applyNumberFormat="1" applyFont="1" applyFill="1" applyBorder="1" applyAlignment="1">
      <alignment horizontal="center" vertical="center"/>
    </xf>
    <xf numFmtId="185" fontId="26" fillId="0" borderId="26" xfId="0" applyNumberFormat="1" applyFont="1" applyBorder="1" applyAlignment="1">
      <alignment horizontal="center" vertical="center"/>
    </xf>
    <xf numFmtId="185" fontId="26" fillId="0" borderId="25" xfId="0" applyNumberFormat="1" applyFont="1" applyBorder="1" applyAlignment="1">
      <alignment horizontal="center" vertical="center"/>
    </xf>
    <xf numFmtId="185" fontId="32" fillId="0" borderId="98" xfId="0" applyNumberFormat="1" applyFont="1" applyBorder="1" applyAlignment="1">
      <alignment horizontal="center" vertical="center"/>
    </xf>
    <xf numFmtId="185" fontId="32" fillId="0" borderId="103" xfId="0" applyNumberFormat="1" applyFont="1" applyBorder="1" applyAlignment="1">
      <alignment horizontal="center" vertical="center"/>
    </xf>
    <xf numFmtId="179" fontId="29" fillId="0" borderId="125" xfId="0" applyNumberFormat="1" applyFont="1" applyBorder="1" applyAlignment="1">
      <alignment horizontal="center" vertical="center"/>
    </xf>
    <xf numFmtId="179" fontId="29" fillId="0" borderId="126" xfId="0" applyNumberFormat="1" applyFont="1" applyBorder="1" applyAlignment="1">
      <alignment horizontal="center" vertical="center"/>
    </xf>
    <xf numFmtId="179" fontId="27" fillId="16" borderId="131" xfId="0" applyNumberFormat="1" applyFont="1" applyFill="1" applyBorder="1" applyAlignment="1">
      <alignment horizontal="center" vertical="center"/>
    </xf>
    <xf numFmtId="179" fontId="27" fillId="16" borderId="124" xfId="0" applyNumberFormat="1" applyFont="1" applyFill="1" applyBorder="1" applyAlignment="1">
      <alignment horizontal="center" vertical="center"/>
    </xf>
    <xf numFmtId="179" fontId="25" fillId="0" borderId="0" xfId="0" applyNumberFormat="1" applyFont="1" applyFill="1" applyAlignment="1">
      <alignment horizontal="left" vertical="center"/>
    </xf>
    <xf numFmtId="179" fontId="25" fillId="0" borderId="0" xfId="0" applyNumberFormat="1" applyFont="1" applyFill="1" applyBorder="1" applyAlignment="1">
      <alignment horizontal="left" vertical="center"/>
    </xf>
    <xf numFmtId="179" fontId="36" fillId="15" borderId="4" xfId="0" applyNumberFormat="1" applyFont="1" applyFill="1" applyBorder="1" applyAlignment="1">
      <alignment horizontal="center" vertical="center" wrapText="1"/>
    </xf>
    <xf numFmtId="179" fontId="36" fillId="15" borderId="50" xfId="0" applyNumberFormat="1" applyFont="1" applyFill="1" applyBorder="1" applyAlignment="1">
      <alignment horizontal="center" vertical="center" wrapText="1"/>
    </xf>
    <xf numFmtId="179" fontId="36" fillId="15" borderId="15" xfId="0" applyNumberFormat="1" applyFont="1" applyFill="1" applyBorder="1" applyAlignment="1">
      <alignment horizontal="center" vertical="center" wrapText="1"/>
    </xf>
    <xf numFmtId="179" fontId="28" fillId="0" borderId="2" xfId="0" applyNumberFormat="1" applyFont="1" applyBorder="1" applyAlignment="1">
      <alignment horizontal="left" vertical="center" wrapText="1"/>
    </xf>
    <xf numFmtId="179" fontId="28" fillId="0" borderId="0" xfId="0" applyNumberFormat="1" applyFont="1" applyBorder="1" applyAlignment="1">
      <alignment horizontal="left" vertical="center" wrapText="1"/>
    </xf>
    <xf numFmtId="179" fontId="27" fillId="16" borderId="27" xfId="0" applyNumberFormat="1" applyFont="1" applyFill="1" applyBorder="1" applyAlignment="1">
      <alignment horizontal="center" vertical="center"/>
    </xf>
    <xf numFmtId="179" fontId="30" fillId="15" borderId="4" xfId="0" applyNumberFormat="1" applyFont="1" applyFill="1" applyBorder="1" applyAlignment="1">
      <alignment horizontal="center" vertical="center" textRotation="255" wrapText="1"/>
    </xf>
    <xf numFmtId="179" fontId="30" fillId="15" borderId="50" xfId="0" applyNumberFormat="1" applyFont="1" applyFill="1" applyBorder="1" applyAlignment="1">
      <alignment horizontal="center" vertical="center" textRotation="255" wrapText="1"/>
    </xf>
    <xf numFmtId="179" fontId="30" fillId="15" borderId="84" xfId="0" applyNumberFormat="1" applyFont="1" applyFill="1" applyBorder="1" applyAlignment="1">
      <alignment horizontal="center" vertical="center" textRotation="255" wrapText="1"/>
    </xf>
    <xf numFmtId="179" fontId="28" fillId="0" borderId="1" xfId="0" applyNumberFormat="1" applyFont="1" applyBorder="1" applyAlignment="1">
      <alignment horizontal="left" vertical="top" wrapText="1"/>
    </xf>
    <xf numFmtId="179" fontId="28" fillId="0" borderId="2" xfId="0" applyNumberFormat="1" applyFont="1" applyBorder="1" applyAlignment="1">
      <alignment horizontal="left" vertical="top" wrapText="1"/>
    </xf>
    <xf numFmtId="179" fontId="28" fillId="0" borderId="30" xfId="0" applyNumberFormat="1" applyFont="1" applyBorder="1" applyAlignment="1">
      <alignment horizontal="left" vertical="top" wrapText="1"/>
    </xf>
    <xf numFmtId="179" fontId="28" fillId="0" borderId="0" xfId="0" applyNumberFormat="1" applyFont="1" applyBorder="1" applyAlignment="1">
      <alignment horizontal="left" vertical="top" wrapText="1"/>
    </xf>
    <xf numFmtId="179" fontId="27" fillId="15" borderId="4" xfId="0" applyNumberFormat="1" applyFont="1" applyFill="1" applyBorder="1" applyAlignment="1">
      <alignment horizontal="center" vertical="center" wrapText="1"/>
    </xf>
    <xf numFmtId="179" fontId="27" fillId="15" borderId="50" xfId="0" applyNumberFormat="1" applyFont="1" applyFill="1" applyBorder="1" applyAlignment="1">
      <alignment horizontal="center" vertical="center" wrapText="1"/>
    </xf>
    <xf numFmtId="179" fontId="27" fillId="15" borderId="15" xfId="0" applyNumberFormat="1" applyFont="1" applyFill="1" applyBorder="1" applyAlignment="1">
      <alignment horizontal="center" vertical="center" wrapText="1"/>
    </xf>
    <xf numFmtId="179" fontId="27" fillId="0" borderId="0" xfId="0" applyNumberFormat="1" applyFont="1" applyBorder="1" applyAlignment="1">
      <alignment horizontal="center" vertical="center"/>
    </xf>
    <xf numFmtId="179" fontId="28" fillId="0" borderId="24" xfId="0" applyNumberFormat="1" applyFont="1" applyBorder="1" applyAlignment="1">
      <alignment horizontal="left" vertical="center" wrapText="1" shrinkToFit="1"/>
    </xf>
    <xf numFmtId="179" fontId="28" fillId="0" borderId="27" xfId="0" applyNumberFormat="1" applyFont="1" applyBorder="1" applyAlignment="1">
      <alignment horizontal="left" vertical="center" wrapText="1" shrinkToFit="1"/>
    </xf>
    <xf numFmtId="179" fontId="28" fillId="0" borderId="34" xfId="0" applyNumberFormat="1" applyFont="1" applyBorder="1" applyAlignment="1">
      <alignment horizontal="left" vertical="center" wrapText="1" shrinkToFit="1"/>
    </xf>
    <xf numFmtId="179" fontId="28" fillId="0" borderId="35" xfId="0" applyNumberFormat="1" applyFont="1" applyBorder="1" applyAlignment="1">
      <alignment horizontal="left" vertical="center" wrapText="1" shrinkToFit="1"/>
    </xf>
    <xf numFmtId="179" fontId="28" fillId="0" borderId="23" xfId="0" applyNumberFormat="1" applyFont="1" applyFill="1" applyBorder="1" applyAlignment="1">
      <alignment horizontal="left" vertical="center" wrapText="1"/>
    </xf>
    <xf numFmtId="179" fontId="28" fillId="0" borderId="33" xfId="0" applyNumberFormat="1" applyFont="1" applyFill="1" applyBorder="1" applyAlignment="1">
      <alignment horizontal="left" vertical="center" wrapText="1"/>
    </xf>
    <xf numFmtId="179" fontId="43" fillId="0" borderId="13" xfId="0" applyNumberFormat="1" applyFont="1" applyFill="1" applyBorder="1" applyAlignment="1">
      <alignment horizontal="right"/>
    </xf>
    <xf numFmtId="179" fontId="27" fillId="15" borderId="2" xfId="0" applyNumberFormat="1" applyFont="1" applyFill="1" applyBorder="1" applyAlignment="1">
      <alignment horizontal="center" vertical="center"/>
    </xf>
    <xf numFmtId="179" fontId="27" fillId="15" borderId="3" xfId="0" applyNumberFormat="1" applyFont="1" applyFill="1" applyBorder="1" applyAlignment="1">
      <alignment horizontal="center" vertical="center"/>
    </xf>
    <xf numFmtId="179" fontId="27" fillId="15" borderId="6" xfId="0" applyNumberFormat="1" applyFont="1" applyFill="1" applyBorder="1" applyAlignment="1">
      <alignment horizontal="center" vertical="center"/>
    </xf>
    <xf numFmtId="179" fontId="27" fillId="15" borderId="9" xfId="0" applyNumberFormat="1" applyFont="1" applyFill="1" applyBorder="1" applyAlignment="1">
      <alignment horizontal="center" vertical="center"/>
    </xf>
    <xf numFmtId="179" fontId="27" fillId="15" borderId="102" xfId="0" applyNumberFormat="1" applyFont="1" applyFill="1" applyBorder="1" applyAlignment="1">
      <alignment horizontal="center" vertical="center"/>
    </xf>
    <xf numFmtId="179" fontId="27" fillId="15" borderId="10" xfId="0" applyNumberFormat="1" applyFont="1" applyFill="1" applyBorder="1" applyAlignment="1">
      <alignment horizontal="center" vertical="center"/>
    </xf>
    <xf numFmtId="179" fontId="39" fillId="0" borderId="13" xfId="0" applyNumberFormat="1" applyFont="1" applyFill="1" applyBorder="1" applyAlignment="1">
      <alignment horizontal="right"/>
    </xf>
    <xf numFmtId="179" fontId="27" fillId="14" borderId="2" xfId="0" applyNumberFormat="1" applyFont="1" applyFill="1" applyBorder="1" applyAlignment="1">
      <alignment horizontal="center" vertical="center"/>
    </xf>
    <xf numFmtId="179" fontId="27" fillId="14" borderId="3" xfId="0" applyNumberFormat="1" applyFont="1" applyFill="1" applyBorder="1" applyAlignment="1">
      <alignment horizontal="center" vertical="center"/>
    </xf>
    <xf numFmtId="179" fontId="27" fillId="14" borderId="6" xfId="0" applyNumberFormat="1" applyFont="1" applyFill="1" applyBorder="1" applyAlignment="1">
      <alignment horizontal="center" vertical="center"/>
    </xf>
    <xf numFmtId="179" fontId="27" fillId="14" borderId="9" xfId="0" applyNumberFormat="1" applyFont="1" applyFill="1" applyBorder="1" applyAlignment="1">
      <alignment horizontal="center" vertical="center"/>
    </xf>
    <xf numFmtId="179" fontId="27" fillId="14" borderId="102" xfId="0" applyNumberFormat="1" applyFont="1" applyFill="1" applyBorder="1" applyAlignment="1">
      <alignment horizontal="center" vertical="center"/>
    </xf>
    <xf numFmtId="179" fontId="27" fillId="14" borderId="10" xfId="0" applyNumberFormat="1" applyFont="1" applyFill="1" applyBorder="1" applyAlignment="1">
      <alignment horizontal="center" vertical="center"/>
    </xf>
    <xf numFmtId="179" fontId="27" fillId="11" borderId="9" xfId="0" applyNumberFormat="1" applyFont="1" applyFill="1" applyBorder="1" applyAlignment="1">
      <alignment horizontal="center" vertical="center"/>
    </xf>
    <xf numFmtId="179" fontId="27" fillId="11" borderId="102" xfId="0" applyNumberFormat="1" applyFont="1" applyFill="1" applyBorder="1" applyAlignment="1">
      <alignment horizontal="center" vertical="center"/>
    </xf>
    <xf numFmtId="179" fontId="27" fillId="11" borderId="10" xfId="0" applyNumberFormat="1" applyFont="1" applyFill="1" applyBorder="1" applyAlignment="1">
      <alignment horizontal="center" vertical="center"/>
    </xf>
    <xf numFmtId="179" fontId="30" fillId="14" borderId="4" xfId="0" applyNumberFormat="1" applyFont="1" applyFill="1" applyBorder="1" applyAlignment="1">
      <alignment horizontal="center" vertical="center" textRotation="255" wrapText="1"/>
    </xf>
    <xf numFmtId="179" fontId="30" fillId="14" borderId="50" xfId="0" applyNumberFormat="1" applyFont="1" applyFill="1" applyBorder="1" applyAlignment="1">
      <alignment horizontal="center" vertical="center" textRotation="255" wrapText="1"/>
    </xf>
    <xf numFmtId="179" fontId="30" fillId="14" borderId="84" xfId="0" applyNumberFormat="1" applyFont="1" applyFill="1" applyBorder="1" applyAlignment="1">
      <alignment horizontal="center" vertical="center" textRotation="255" wrapText="1"/>
    </xf>
    <xf numFmtId="179" fontId="27" fillId="14" borderId="4" xfId="0" applyNumberFormat="1" applyFont="1" applyFill="1" applyBorder="1" applyAlignment="1">
      <alignment horizontal="center" vertical="center" wrapText="1"/>
    </xf>
    <xf numFmtId="179" fontId="27" fillId="14" borderId="50" xfId="0" applyNumberFormat="1" applyFont="1" applyFill="1" applyBorder="1" applyAlignment="1">
      <alignment horizontal="center" vertical="center" wrapText="1"/>
    </xf>
    <xf numFmtId="179" fontId="27" fillId="14" borderId="15" xfId="0" applyNumberFormat="1" applyFont="1" applyFill="1" applyBorder="1" applyAlignment="1">
      <alignment horizontal="center" vertical="center" wrapText="1"/>
    </xf>
    <xf numFmtId="179" fontId="27" fillId="11" borderId="114" xfId="0" applyNumberFormat="1" applyFont="1" applyFill="1" applyBorder="1" applyAlignment="1">
      <alignment horizontal="center" vertical="center"/>
    </xf>
    <xf numFmtId="179" fontId="27" fillId="11" borderId="116" xfId="0" applyNumberFormat="1" applyFont="1" applyFill="1" applyBorder="1" applyAlignment="1">
      <alignment horizontal="center" vertical="center"/>
    </xf>
    <xf numFmtId="179" fontId="27" fillId="11" borderId="118" xfId="0" applyNumberFormat="1" applyFont="1" applyFill="1" applyBorder="1" applyAlignment="1">
      <alignment horizontal="center" vertical="center"/>
    </xf>
    <xf numFmtId="179" fontId="36" fillId="14" borderId="4" xfId="0" applyNumberFormat="1" applyFont="1" applyFill="1" applyBorder="1" applyAlignment="1">
      <alignment horizontal="center" vertical="center" wrapText="1"/>
    </xf>
    <xf numFmtId="179" fontId="36" fillId="14" borderId="50" xfId="0" applyNumberFormat="1" applyFont="1" applyFill="1" applyBorder="1" applyAlignment="1">
      <alignment horizontal="center" vertical="center" wrapText="1"/>
    </xf>
    <xf numFmtId="179" fontId="36" fillId="14" borderId="15" xfId="0" applyNumberFormat="1" applyFont="1" applyFill="1" applyBorder="1" applyAlignment="1">
      <alignment horizontal="center" vertical="center" wrapText="1"/>
    </xf>
    <xf numFmtId="179" fontId="27" fillId="11" borderId="24" xfId="0" applyNumberFormat="1" applyFont="1" applyFill="1" applyBorder="1" applyAlignment="1">
      <alignment horizontal="center" vertical="center"/>
    </xf>
    <xf numFmtId="179" fontId="27" fillId="11" borderId="27" xfId="0" applyNumberFormat="1" applyFont="1" applyFill="1" applyBorder="1" applyAlignment="1">
      <alignment horizontal="center" vertical="center"/>
    </xf>
    <xf numFmtId="179" fontId="27" fillId="11" borderId="23" xfId="0" applyNumberFormat="1" applyFont="1" applyFill="1" applyBorder="1" applyAlignment="1">
      <alignment horizontal="center" vertical="center"/>
    </xf>
    <xf numFmtId="179" fontId="35" fillId="14" borderId="4" xfId="0" applyNumberFormat="1" applyFont="1" applyFill="1" applyBorder="1" applyAlignment="1">
      <alignment horizontal="center" vertical="center" textRotation="255" wrapText="1"/>
    </xf>
    <xf numFmtId="179" fontId="35" fillId="14" borderId="50" xfId="0" applyNumberFormat="1" applyFont="1" applyFill="1" applyBorder="1" applyAlignment="1">
      <alignment horizontal="center" vertical="center" textRotation="255" wrapText="1"/>
    </xf>
    <xf numFmtId="179" fontId="35" fillId="14" borderId="84" xfId="0" applyNumberFormat="1" applyFont="1" applyFill="1" applyBorder="1" applyAlignment="1">
      <alignment horizontal="center" vertical="center" textRotation="255" wrapText="1"/>
    </xf>
    <xf numFmtId="179" fontId="26" fillId="0" borderId="2" xfId="0" applyNumberFormat="1" applyFont="1" applyBorder="1" applyAlignment="1">
      <alignment horizontal="left" vertical="top" wrapText="1"/>
    </xf>
    <xf numFmtId="179" fontId="26" fillId="0" borderId="0" xfId="0" applyNumberFormat="1" applyFont="1" applyBorder="1" applyAlignment="1">
      <alignment horizontal="left" vertical="top" wrapText="1"/>
    </xf>
    <xf numFmtId="179" fontId="28" fillId="0" borderId="13" xfId="0" applyNumberFormat="1" applyFont="1" applyFill="1" applyBorder="1" applyAlignment="1">
      <alignment horizontal="right"/>
    </xf>
    <xf numFmtId="179" fontId="37" fillId="0" borderId="30" xfId="0" applyNumberFormat="1" applyFont="1" applyBorder="1" applyAlignment="1">
      <alignment horizontal="left" vertical="center" wrapText="1"/>
    </xf>
    <xf numFmtId="179" fontId="26" fillId="0" borderId="71" xfId="0" applyNumberFormat="1" applyFont="1" applyBorder="1" applyAlignment="1">
      <alignment horizontal="left" vertical="center" shrinkToFit="1"/>
    </xf>
    <xf numFmtId="179" fontId="26" fillId="0" borderId="72" xfId="0" applyNumberFormat="1" applyFont="1" applyBorder="1" applyAlignment="1">
      <alignment horizontal="left" vertical="center" shrinkToFit="1"/>
    </xf>
    <xf numFmtId="179" fontId="26" fillId="0" borderId="77" xfId="0" applyNumberFormat="1" applyFont="1" applyBorder="1" applyAlignment="1">
      <alignment horizontal="left" vertical="center" shrinkToFit="1"/>
    </xf>
    <xf numFmtId="179" fontId="30" fillId="14" borderId="35" xfId="0" applyNumberFormat="1" applyFont="1" applyFill="1" applyBorder="1" applyAlignment="1">
      <alignment horizontal="center" vertical="center" wrapText="1"/>
    </xf>
    <xf numFmtId="179" fontId="30" fillId="14" borderId="35" xfId="0" applyNumberFormat="1" applyFont="1" applyFill="1" applyBorder="1" applyAlignment="1">
      <alignment horizontal="center" vertical="center"/>
    </xf>
    <xf numFmtId="179" fontId="31" fillId="0" borderId="56" xfId="0" applyNumberFormat="1" applyFont="1" applyBorder="1" applyAlignment="1">
      <alignment horizontal="left" vertical="center" wrapText="1"/>
    </xf>
    <xf numFmtId="179" fontId="27" fillId="14" borderId="35" xfId="0" applyNumberFormat="1" applyFont="1" applyFill="1" applyBorder="1" applyAlignment="1">
      <alignment horizontal="center" vertical="center" wrapText="1"/>
    </xf>
    <xf numFmtId="179" fontId="27" fillId="14" borderId="35" xfId="0" applyNumberFormat="1" applyFont="1" applyFill="1" applyBorder="1" applyAlignment="1">
      <alignment horizontal="center" vertical="center"/>
    </xf>
    <xf numFmtId="179" fontId="26" fillId="0" borderId="71" xfId="0" applyNumberFormat="1" applyFont="1" applyBorder="1" applyAlignment="1">
      <alignment horizontal="left" vertical="center"/>
    </xf>
    <xf numFmtId="179" fontId="26" fillId="0" borderId="72" xfId="0" applyNumberFormat="1" applyFont="1" applyBorder="1" applyAlignment="1">
      <alignment horizontal="left" vertical="center"/>
    </xf>
    <xf numFmtId="179" fontId="26" fillId="0" borderId="77" xfId="0" applyNumberFormat="1" applyFont="1" applyBorder="1" applyAlignment="1">
      <alignment horizontal="left" vertical="center"/>
    </xf>
    <xf numFmtId="179" fontId="8" fillId="11" borderId="9" xfId="0" applyNumberFormat="1" applyFont="1" applyFill="1" applyBorder="1" applyAlignment="1">
      <alignment horizontal="center" vertical="center"/>
    </xf>
    <xf numFmtId="179" fontId="8" fillId="11" borderId="102" xfId="0" applyNumberFormat="1" applyFont="1" applyFill="1" applyBorder="1" applyAlignment="1">
      <alignment horizontal="center" vertical="center"/>
    </xf>
    <xf numFmtId="179" fontId="8" fillId="11" borderId="10" xfId="0" applyNumberFormat="1" applyFont="1" applyFill="1" applyBorder="1" applyAlignment="1">
      <alignment horizontal="center" vertical="center"/>
    </xf>
    <xf numFmtId="179" fontId="20" fillId="14" borderId="4" xfId="0" applyNumberFormat="1" applyFont="1" applyFill="1" applyBorder="1" applyAlignment="1">
      <alignment horizontal="center" vertical="center" textRotation="255" wrapText="1"/>
    </xf>
    <xf numFmtId="179" fontId="20" fillId="14" borderId="50" xfId="0" applyNumberFormat="1" applyFont="1" applyFill="1" applyBorder="1" applyAlignment="1">
      <alignment horizontal="center" vertical="center" textRotation="255" wrapText="1"/>
    </xf>
    <xf numFmtId="179" fontId="20" fillId="14" borderId="15" xfId="0" applyNumberFormat="1" applyFont="1" applyFill="1" applyBorder="1" applyAlignment="1">
      <alignment horizontal="center" vertical="center" textRotation="255" wrapText="1"/>
    </xf>
    <xf numFmtId="179" fontId="8" fillId="0" borderId="0" xfId="0" applyNumberFormat="1" applyFont="1" applyBorder="1" applyAlignment="1">
      <alignment horizontal="center" vertical="center"/>
    </xf>
    <xf numFmtId="179" fontId="8" fillId="14" borderId="35" xfId="0" applyNumberFormat="1" applyFont="1" applyFill="1" applyBorder="1" applyAlignment="1">
      <alignment horizontal="center" vertical="center" wrapText="1"/>
    </xf>
    <xf numFmtId="179" fontId="8" fillId="14" borderId="35" xfId="0" applyNumberFormat="1" applyFont="1" applyFill="1" applyBorder="1" applyAlignment="1">
      <alignment horizontal="center" vertical="center"/>
    </xf>
    <xf numFmtId="179" fontId="20" fillId="14" borderId="35" xfId="0" applyNumberFormat="1" applyFont="1" applyFill="1" applyBorder="1" applyAlignment="1">
      <alignment horizontal="center" vertical="center" wrapText="1"/>
    </xf>
    <xf numFmtId="179" fontId="20" fillId="14" borderId="35" xfId="0" applyNumberFormat="1" applyFont="1" applyFill="1" applyBorder="1" applyAlignment="1">
      <alignment horizontal="center" vertical="center"/>
    </xf>
    <xf numFmtId="179" fontId="10" fillId="0" borderId="56" xfId="0" applyNumberFormat="1" applyFont="1" applyBorder="1" applyAlignment="1">
      <alignment horizontal="left" vertical="center" wrapText="1"/>
    </xf>
    <xf numFmtId="179" fontId="0" fillId="0" borderId="2" xfId="0" applyNumberFormat="1" applyFont="1" applyBorder="1" applyAlignment="1">
      <alignment horizontal="left" vertical="top" wrapText="1"/>
    </xf>
    <xf numFmtId="179" fontId="0" fillId="0" borderId="0" xfId="0" applyNumberFormat="1" applyFont="1" applyBorder="1" applyAlignment="1">
      <alignment horizontal="left" vertical="top" wrapText="1"/>
    </xf>
    <xf numFmtId="179" fontId="0" fillId="0" borderId="71" xfId="0" applyNumberFormat="1" applyFont="1" applyBorder="1" applyAlignment="1">
      <alignment horizontal="left" vertical="center"/>
    </xf>
    <xf numFmtId="179" fontId="0" fillId="0" borderId="72" xfId="0" applyNumberFormat="1" applyFont="1" applyBorder="1" applyAlignment="1">
      <alignment horizontal="left" vertical="center"/>
    </xf>
    <xf numFmtId="179" fontId="0" fillId="0" borderId="77" xfId="0" applyNumberFormat="1" applyFont="1" applyBorder="1" applyAlignment="1">
      <alignment horizontal="left" vertical="center"/>
    </xf>
    <xf numFmtId="179" fontId="8" fillId="11" borderId="24" xfId="0" applyNumberFormat="1" applyFont="1" applyFill="1" applyBorder="1" applyAlignment="1">
      <alignment horizontal="center" vertical="center"/>
    </xf>
    <xf numFmtId="179" fontId="8" fillId="11" borderId="27" xfId="0" applyNumberFormat="1" applyFont="1" applyFill="1" applyBorder="1" applyAlignment="1">
      <alignment horizontal="center" vertical="center"/>
    </xf>
    <xf numFmtId="179" fontId="8" fillId="11" borderId="23" xfId="0" applyNumberFormat="1" applyFont="1" applyFill="1" applyBorder="1" applyAlignment="1">
      <alignment horizontal="center" vertical="center"/>
    </xf>
    <xf numFmtId="179" fontId="19" fillId="0" borderId="0" xfId="0" applyNumberFormat="1" applyFont="1" applyFill="1" applyAlignment="1">
      <alignment horizontal="left" vertical="center"/>
    </xf>
    <xf numFmtId="179" fontId="8" fillId="14" borderId="2" xfId="0" applyNumberFormat="1" applyFont="1" applyFill="1" applyBorder="1" applyAlignment="1">
      <alignment horizontal="center" vertical="center"/>
    </xf>
    <xf numFmtId="179" fontId="8" fillId="14" borderId="3" xfId="0" applyNumberFormat="1" applyFont="1" applyFill="1" applyBorder="1" applyAlignment="1">
      <alignment horizontal="center" vertical="center"/>
    </xf>
    <xf numFmtId="179" fontId="8" fillId="14" borderId="6" xfId="0" applyNumberFormat="1" applyFont="1" applyFill="1" applyBorder="1" applyAlignment="1">
      <alignment horizontal="center" vertical="center"/>
    </xf>
    <xf numFmtId="179" fontId="8" fillId="14" borderId="9" xfId="0" applyNumberFormat="1" applyFont="1" applyFill="1" applyBorder="1" applyAlignment="1">
      <alignment horizontal="center" vertical="center"/>
    </xf>
    <xf numFmtId="179" fontId="8" fillId="14" borderId="102" xfId="0" applyNumberFormat="1" applyFont="1" applyFill="1" applyBorder="1" applyAlignment="1">
      <alignment horizontal="center" vertical="center"/>
    </xf>
    <xf numFmtId="179" fontId="8" fillId="14" borderId="10" xfId="0" applyNumberFormat="1" applyFont="1" applyFill="1" applyBorder="1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179" fontId="8" fillId="0" borderId="110" xfId="0" applyNumberFormat="1" applyFont="1" applyBorder="1" applyAlignment="1">
      <alignment horizontal="center" vertical="center"/>
    </xf>
    <xf numFmtId="179" fontId="8" fillId="0" borderId="111" xfId="0" applyNumberFormat="1" applyFont="1" applyBorder="1" applyAlignment="1">
      <alignment horizontal="center" vertical="center"/>
    </xf>
    <xf numFmtId="179" fontId="8" fillId="0" borderId="108" xfId="0" applyNumberFormat="1" applyFont="1" applyBorder="1" applyAlignment="1">
      <alignment horizontal="center" vertical="center"/>
    </xf>
    <xf numFmtId="179" fontId="19" fillId="0" borderId="0" xfId="0" applyNumberFormat="1" applyFont="1" applyFill="1" applyBorder="1" applyAlignment="1">
      <alignment horizontal="left" vertical="center"/>
    </xf>
    <xf numFmtId="179" fontId="20" fillId="14" borderId="52" xfId="0" applyNumberFormat="1" applyFont="1" applyFill="1" applyBorder="1" applyAlignment="1">
      <alignment horizontal="center" vertical="center" textRotation="255" wrapText="1"/>
    </xf>
    <xf numFmtId="0" fontId="20" fillId="14" borderId="52" xfId="0" applyFont="1" applyFill="1" applyBorder="1" applyAlignment="1">
      <alignment horizontal="center" vertical="center" textRotation="255" wrapText="1"/>
    </xf>
    <xf numFmtId="0" fontId="20" fillId="14" borderId="20" xfId="0" applyFont="1" applyFill="1" applyBorder="1" applyAlignment="1">
      <alignment vertical="center"/>
    </xf>
    <xf numFmtId="179" fontId="8" fillId="13" borderId="2" xfId="0" applyNumberFormat="1" applyFont="1" applyFill="1" applyBorder="1" applyAlignment="1">
      <alignment horizontal="center" vertical="center"/>
    </xf>
    <xf numFmtId="179" fontId="8" fillId="13" borderId="3" xfId="0" applyNumberFormat="1" applyFont="1" applyFill="1" applyBorder="1" applyAlignment="1">
      <alignment horizontal="center" vertical="center"/>
    </xf>
    <xf numFmtId="179" fontId="8" fillId="13" borderId="6" xfId="0" applyNumberFormat="1" applyFont="1" applyFill="1" applyBorder="1" applyAlignment="1">
      <alignment horizontal="center" vertical="center"/>
    </xf>
    <xf numFmtId="179" fontId="10" fillId="0" borderId="52" xfId="0" applyNumberFormat="1" applyFont="1" applyBorder="1" applyAlignment="1">
      <alignment horizontal="center" vertical="center" textRotation="255" wrapText="1"/>
    </xf>
    <xf numFmtId="0" fontId="10" fillId="0" borderId="52" xfId="0" applyFont="1" applyBorder="1" applyAlignment="1">
      <alignment horizontal="center" vertical="center" textRotation="255" wrapText="1"/>
    </xf>
    <xf numFmtId="0" fontId="10" fillId="0" borderId="20" xfId="0" applyFont="1" applyBorder="1" applyAlignment="1">
      <alignment vertical="center"/>
    </xf>
    <xf numFmtId="179" fontId="0" fillId="13" borderId="35" xfId="0" applyNumberFormat="1" applyFont="1" applyFill="1" applyBorder="1" applyAlignment="1">
      <alignment horizontal="center" vertical="center" wrapText="1"/>
    </xf>
    <xf numFmtId="179" fontId="0" fillId="13" borderId="35" xfId="0" applyNumberFormat="1" applyFont="1" applyFill="1" applyBorder="1" applyAlignment="1">
      <alignment horizontal="center" vertical="center"/>
    </xf>
    <xf numFmtId="179" fontId="10" fillId="13" borderId="35" xfId="0" applyNumberFormat="1" applyFont="1" applyFill="1" applyBorder="1" applyAlignment="1">
      <alignment horizontal="center" vertical="center" wrapText="1"/>
    </xf>
    <xf numFmtId="179" fontId="10" fillId="13" borderId="35" xfId="0" applyNumberFormat="1" applyFont="1" applyFill="1" applyBorder="1" applyAlignment="1">
      <alignment horizontal="center" vertical="center"/>
    </xf>
    <xf numFmtId="179" fontId="8" fillId="0" borderId="0" xfId="0" applyNumberFormat="1" applyFont="1" applyAlignment="1">
      <alignment horizontal="center" vertical="center"/>
    </xf>
    <xf numFmtId="179" fontId="7" fillId="13" borderId="0" xfId="0" applyNumberFormat="1" applyFont="1" applyFill="1" applyAlignment="1">
      <alignment horizontal="center" vertical="center"/>
    </xf>
    <xf numFmtId="179" fontId="8" fillId="0" borderId="35" xfId="0" applyNumberFormat="1" applyFont="1" applyBorder="1" applyAlignment="1">
      <alignment horizontal="center" vertical="center"/>
    </xf>
    <xf numFmtId="179" fontId="7" fillId="11" borderId="0" xfId="0" applyNumberFormat="1" applyFont="1" applyFill="1" applyAlignment="1">
      <alignment horizontal="center" vertical="center"/>
    </xf>
    <xf numFmtId="179" fontId="10" fillId="0" borderId="0" xfId="0" applyNumberFormat="1" applyFont="1" applyAlignment="1">
      <alignment horizontal="center" vertical="center" textRotation="255" wrapText="1"/>
    </xf>
    <xf numFmtId="0" fontId="10" fillId="0" borderId="0" xfId="0" applyFont="1" applyAlignment="1">
      <alignment horizontal="center" vertical="center" textRotation="255" wrapText="1"/>
    </xf>
    <xf numFmtId="0" fontId="10" fillId="0" borderId="0" xfId="0" applyFont="1" applyAlignment="1">
      <alignment vertical="center"/>
    </xf>
    <xf numFmtId="0" fontId="4" fillId="0" borderId="6" xfId="0" applyFont="1" applyFill="1" applyBorder="1" applyAlignment="1">
      <alignment horizontal="distributed" vertical="center" indent="1"/>
    </xf>
    <xf numFmtId="0" fontId="4" fillId="0" borderId="17" xfId="0" applyFont="1" applyFill="1" applyBorder="1" applyAlignment="1">
      <alignment horizontal="distributed" vertical="center" indent="1"/>
    </xf>
    <xf numFmtId="0" fontId="4" fillId="0" borderId="8" xfId="0" applyFont="1" applyBorder="1" applyAlignment="1">
      <alignment horizontal="distributed" vertical="center" indent="1"/>
    </xf>
    <xf numFmtId="0" fontId="4" fillId="0" borderId="19" xfId="0" applyFont="1" applyBorder="1" applyAlignment="1">
      <alignment horizontal="distributed" vertical="center" indent="1"/>
    </xf>
    <xf numFmtId="0" fontId="4" fillId="10" borderId="20" xfId="0" applyFont="1" applyFill="1" applyBorder="1" applyAlignment="1">
      <alignment horizontal="center" vertical="center"/>
    </xf>
    <xf numFmtId="0" fontId="4" fillId="10" borderId="45" xfId="0" applyFont="1" applyFill="1" applyBorder="1" applyAlignment="1">
      <alignment horizontal="center" vertical="center"/>
    </xf>
    <xf numFmtId="0" fontId="4" fillId="10" borderId="46" xfId="0" applyFont="1" applyFill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distributed" vertical="center" indent="1" shrinkToFit="1"/>
    </xf>
    <xf numFmtId="0" fontId="4" fillId="0" borderId="25" xfId="0" applyFont="1" applyFill="1" applyBorder="1" applyAlignment="1">
      <alignment horizontal="distributed" vertical="center" indent="1" shrinkToFit="1"/>
    </xf>
    <xf numFmtId="0" fontId="4" fillId="0" borderId="66" xfId="0" applyFont="1" applyFill="1" applyBorder="1" applyAlignment="1">
      <alignment horizontal="distributed" vertical="center" indent="1"/>
    </xf>
    <xf numFmtId="0" fontId="4" fillId="0" borderId="61" xfId="0" applyFont="1" applyFill="1" applyBorder="1" applyAlignment="1">
      <alignment horizontal="distributed" vertical="center" indent="1"/>
    </xf>
    <xf numFmtId="0" fontId="4" fillId="0" borderId="13" xfId="0" applyFont="1" applyFill="1" applyBorder="1" applyAlignment="1">
      <alignment horizontal="distributed" vertical="center" indent="1"/>
    </xf>
    <xf numFmtId="179" fontId="7" fillId="3" borderId="0" xfId="0" applyNumberFormat="1" applyFont="1" applyFill="1" applyAlignment="1">
      <alignment horizontal="center" vertical="center"/>
    </xf>
    <xf numFmtId="179" fontId="0" fillId="0" borderId="35" xfId="0" applyNumberFormat="1" applyFont="1" applyBorder="1" applyAlignment="1">
      <alignment horizontal="center" vertical="center" wrapText="1"/>
    </xf>
    <xf numFmtId="179" fontId="0" fillId="0" borderId="35" xfId="0" applyNumberFormat="1" applyFont="1" applyBorder="1" applyAlignment="1">
      <alignment horizontal="center" vertical="center"/>
    </xf>
    <xf numFmtId="179" fontId="10" fillId="0" borderId="35" xfId="0" applyNumberFormat="1" applyFont="1" applyBorder="1" applyAlignment="1">
      <alignment horizontal="center" vertical="center" wrapText="1"/>
    </xf>
    <xf numFmtId="179" fontId="10" fillId="0" borderId="35" xfId="0" applyNumberFormat="1" applyFont="1" applyBorder="1" applyAlignment="1">
      <alignment horizontal="center" vertical="center"/>
    </xf>
    <xf numFmtId="179" fontId="0" fillId="0" borderId="0" xfId="0" applyNumberFormat="1" applyFont="1" applyAlignment="1">
      <alignment horizontal="center" vertical="center"/>
    </xf>
    <xf numFmtId="0" fontId="4" fillId="0" borderId="4" xfId="0" applyFont="1" applyFill="1" applyBorder="1" applyAlignment="1">
      <alignment horizontal="distributed" vertical="center" indent="2"/>
    </xf>
    <xf numFmtId="0" fontId="4" fillId="0" borderId="15" xfId="0" applyFont="1" applyFill="1" applyBorder="1" applyAlignment="1">
      <alignment horizontal="distributed" vertical="center" indent="2"/>
    </xf>
    <xf numFmtId="0" fontId="4" fillId="0" borderId="5" xfId="0" applyFont="1" applyBorder="1" applyAlignment="1">
      <alignment horizontal="distributed" vertical="center" indent="2"/>
    </xf>
    <xf numFmtId="0" fontId="4" fillId="0" borderId="16" xfId="0" applyFont="1" applyBorder="1" applyAlignment="1">
      <alignment horizontal="distributed" vertical="center" indent="2"/>
    </xf>
    <xf numFmtId="0" fontId="4" fillId="0" borderId="6" xfId="0" applyFont="1" applyFill="1" applyBorder="1" applyAlignment="1">
      <alignment horizontal="distributed" vertical="center" indent="2"/>
    </xf>
    <xf numFmtId="0" fontId="4" fillId="0" borderId="17" xfId="0" applyFont="1" applyFill="1" applyBorder="1" applyAlignment="1">
      <alignment horizontal="distributed" vertical="center" indent="2"/>
    </xf>
    <xf numFmtId="0" fontId="4" fillId="10" borderId="6" xfId="0" applyFont="1" applyFill="1" applyBorder="1" applyAlignment="1">
      <alignment horizontal="distributed" vertical="center" indent="2"/>
    </xf>
    <xf numFmtId="0" fontId="4" fillId="10" borderId="5" xfId="0" applyFont="1" applyFill="1" applyBorder="1" applyAlignment="1">
      <alignment horizontal="distributed" vertical="center" indent="2"/>
    </xf>
    <xf numFmtId="0" fontId="4" fillId="10" borderId="31" xfId="0" applyFont="1" applyFill="1" applyBorder="1" applyAlignment="1">
      <alignment horizontal="distributed" vertical="center" indent="2"/>
    </xf>
    <xf numFmtId="0" fontId="4" fillId="10" borderId="32" xfId="0" applyFont="1" applyFill="1" applyBorder="1" applyAlignment="1">
      <alignment horizontal="distributed" vertical="center" indent="2"/>
    </xf>
    <xf numFmtId="0" fontId="4" fillId="10" borderId="39" xfId="0" applyFont="1" applyFill="1" applyBorder="1" applyAlignment="1">
      <alignment horizontal="distributed" vertical="center" indent="2"/>
    </xf>
    <xf numFmtId="0" fontId="4" fillId="10" borderId="40" xfId="0" applyFont="1" applyFill="1" applyBorder="1" applyAlignment="1">
      <alignment horizontal="distributed" vertical="center" indent="2"/>
    </xf>
    <xf numFmtId="0" fontId="4" fillId="10" borderId="31" xfId="0" applyFont="1" applyFill="1" applyBorder="1" applyAlignment="1">
      <alignment horizontal="left" vertical="center" indent="2"/>
    </xf>
    <xf numFmtId="0" fontId="4" fillId="10" borderId="32" xfId="0" applyFont="1" applyFill="1" applyBorder="1" applyAlignment="1">
      <alignment horizontal="left" vertical="center" indent="2"/>
    </xf>
    <xf numFmtId="0" fontId="4" fillId="0" borderId="8" xfId="0" applyFont="1" applyBorder="1" applyAlignment="1">
      <alignment horizontal="distributed" vertical="center" indent="2"/>
    </xf>
    <xf numFmtId="0" fontId="4" fillId="0" borderId="19" xfId="0" applyFont="1" applyBorder="1" applyAlignment="1">
      <alignment horizontal="distributed" vertical="center" indent="2"/>
    </xf>
    <xf numFmtId="0" fontId="4" fillId="0" borderId="6" xfId="0" applyFont="1" applyBorder="1" applyAlignment="1">
      <alignment horizontal="distributed" vertical="center" indent="2"/>
    </xf>
    <xf numFmtId="0" fontId="4" fillId="0" borderId="31" xfId="0" applyFont="1" applyFill="1" applyBorder="1" applyAlignment="1">
      <alignment horizontal="distributed" vertical="center" indent="2"/>
    </xf>
    <xf numFmtId="0" fontId="4" fillId="0" borderId="32" xfId="0" applyFont="1" applyFill="1" applyBorder="1" applyAlignment="1">
      <alignment horizontal="distributed" vertical="center" indent="2"/>
    </xf>
    <xf numFmtId="0" fontId="4" fillId="0" borderId="39" xfId="0" applyFont="1" applyFill="1" applyBorder="1" applyAlignment="1">
      <alignment horizontal="distributed" vertical="center" indent="2"/>
    </xf>
    <xf numFmtId="0" fontId="4" fillId="0" borderId="40" xfId="0" applyFont="1" applyFill="1" applyBorder="1" applyAlignment="1">
      <alignment horizontal="distributed" vertical="center" indent="2"/>
    </xf>
    <xf numFmtId="0" fontId="4" fillId="0" borderId="15" xfId="0" applyFont="1" applyBorder="1" applyAlignment="1">
      <alignment horizontal="distributed" vertical="center" indent="2"/>
    </xf>
    <xf numFmtId="0" fontId="4" fillId="0" borderId="5" xfId="0" applyFont="1" applyFill="1" applyBorder="1" applyAlignment="1">
      <alignment horizontal="distributed" vertical="center" indent="2"/>
    </xf>
    <xf numFmtId="0" fontId="4" fillId="0" borderId="16" xfId="0" applyFont="1" applyFill="1" applyBorder="1" applyAlignment="1">
      <alignment horizontal="distributed" vertical="center" indent="2"/>
    </xf>
    <xf numFmtId="0" fontId="4" fillId="0" borderId="8" xfId="0" applyFont="1" applyFill="1" applyBorder="1" applyAlignment="1">
      <alignment horizontal="distributed" vertical="center" indent="2"/>
    </xf>
    <xf numFmtId="0" fontId="4" fillId="0" borderId="19" xfId="0" applyFont="1" applyFill="1" applyBorder="1" applyAlignment="1">
      <alignment horizontal="distributed" vertical="center" indent="2"/>
    </xf>
    <xf numFmtId="0" fontId="4" fillId="10" borderId="9" xfId="0" applyFont="1" applyFill="1" applyBorder="1" applyAlignment="1">
      <alignment horizontal="center" vertical="center" shrinkToFit="1"/>
    </xf>
    <xf numFmtId="0" fontId="4" fillId="10" borderId="25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25" xfId="0" applyFont="1" applyFill="1" applyBorder="1" applyAlignment="1">
      <alignment horizontal="center" vertical="center" shrinkToFit="1"/>
    </xf>
    <xf numFmtId="0" fontId="4" fillId="10" borderId="66" xfId="0" applyFont="1" applyFill="1" applyBorder="1" applyAlignment="1">
      <alignment horizontal="distributed" vertical="center" indent="2"/>
    </xf>
    <xf numFmtId="0" fontId="4" fillId="10" borderId="61" xfId="0" applyFont="1" applyFill="1" applyBorder="1" applyAlignment="1">
      <alignment horizontal="distributed" vertical="center" indent="2"/>
    </xf>
    <xf numFmtId="0" fontId="4" fillId="0" borderId="66" xfId="0" applyFont="1" applyFill="1" applyBorder="1" applyAlignment="1">
      <alignment horizontal="distributed" vertical="center" indent="2"/>
    </xf>
    <xf numFmtId="0" fontId="4" fillId="0" borderId="61" xfId="0" applyFont="1" applyFill="1" applyBorder="1" applyAlignment="1">
      <alignment horizontal="distributed" vertical="center" indent="2"/>
    </xf>
    <xf numFmtId="0" fontId="4" fillId="10" borderId="66" xfId="0" applyFont="1" applyFill="1" applyBorder="1" applyAlignment="1">
      <alignment horizontal="center" vertical="center"/>
    </xf>
    <xf numFmtId="0" fontId="4" fillId="10" borderId="61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179" fontId="7" fillId="7" borderId="0" xfId="0" applyNumberFormat="1" applyFont="1" applyFill="1" applyAlignment="1">
      <alignment horizontal="center" vertical="center"/>
    </xf>
    <xf numFmtId="0" fontId="4" fillId="10" borderId="4" xfId="0" applyFont="1" applyFill="1" applyBorder="1" applyAlignment="1">
      <alignment horizontal="center" vertical="center"/>
    </xf>
    <xf numFmtId="0" fontId="4" fillId="10" borderId="50" xfId="0" applyFont="1" applyFill="1" applyBorder="1" applyAlignment="1">
      <alignment horizontal="center" vertical="center"/>
    </xf>
    <xf numFmtId="0" fontId="4" fillId="10" borderId="84" xfId="0" applyFont="1" applyFill="1" applyBorder="1" applyAlignment="1">
      <alignment horizontal="center" vertical="center"/>
    </xf>
    <xf numFmtId="0" fontId="4" fillId="0" borderId="84" xfId="0" applyFont="1" applyBorder="1" applyAlignment="1">
      <alignment horizontal="center" vertical="center"/>
    </xf>
    <xf numFmtId="0" fontId="4" fillId="0" borderId="98" xfId="0" applyFont="1" applyFill="1" applyBorder="1" applyAlignment="1">
      <alignment horizontal="distributed" vertical="center" indent="1"/>
    </xf>
    <xf numFmtId="0" fontId="4" fillId="0" borderId="103" xfId="0" applyFont="1" applyFill="1" applyBorder="1" applyAlignment="1">
      <alignment horizontal="distributed" vertical="center" indent="1"/>
    </xf>
    <xf numFmtId="0" fontId="4" fillId="0" borderId="0" xfId="0" applyFont="1" applyBorder="1" applyAlignment="1">
      <alignment horizontal="center" vertical="center"/>
    </xf>
    <xf numFmtId="0" fontId="4" fillId="0" borderId="96" xfId="0" applyFont="1" applyBorder="1" applyAlignment="1">
      <alignment horizontal="center" vertical="center"/>
    </xf>
    <xf numFmtId="0" fontId="4" fillId="10" borderId="98" xfId="0" applyFont="1" applyFill="1" applyBorder="1" applyAlignment="1">
      <alignment horizontal="distributed" vertical="center" indent="1"/>
    </xf>
    <xf numFmtId="0" fontId="4" fillId="10" borderId="103" xfId="0" applyFont="1" applyFill="1" applyBorder="1" applyAlignment="1">
      <alignment horizontal="distributed" vertical="center" indent="1"/>
    </xf>
    <xf numFmtId="0" fontId="4" fillId="10" borderId="9" xfId="0" applyFont="1" applyFill="1" applyBorder="1" applyAlignment="1">
      <alignment horizontal="center" vertical="center"/>
    </xf>
    <xf numFmtId="0" fontId="4" fillId="10" borderId="52" xfId="0" applyFont="1" applyFill="1" applyBorder="1" applyAlignment="1">
      <alignment horizontal="center" vertical="center"/>
    </xf>
    <xf numFmtId="0" fontId="4" fillId="10" borderId="10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87" xfId="0" applyFont="1" applyFill="1" applyBorder="1" applyAlignment="1">
      <alignment horizontal="center" vertical="center"/>
    </xf>
    <xf numFmtId="179" fontId="43" fillId="0" borderId="0" xfId="0" applyNumberFormat="1" applyFont="1" applyFill="1" applyBorder="1" applyAlignment="1">
      <alignment horizontal="right"/>
    </xf>
    <xf numFmtId="179" fontId="28" fillId="0" borderId="2" xfId="0" applyNumberFormat="1" applyFont="1" applyBorder="1" applyAlignment="1">
      <alignment horizontal="left" vertical="top" wrapText="1" shrinkToFit="1"/>
    </xf>
    <xf numFmtId="179" fontId="30" fillId="0" borderId="0" xfId="0" applyNumberFormat="1" applyFont="1" applyFill="1" applyBorder="1" applyAlignment="1">
      <alignment horizontal="center" vertical="center" textRotation="255" wrapText="1"/>
    </xf>
    <xf numFmtId="179" fontId="27" fillId="16" borderId="141" xfId="0" applyNumberFormat="1" applyFont="1" applyFill="1" applyBorder="1" applyAlignment="1">
      <alignment horizontal="center" vertical="center"/>
    </xf>
    <xf numFmtId="179" fontId="27" fillId="16" borderId="143" xfId="0" applyNumberFormat="1" applyFont="1" applyFill="1" applyBorder="1" applyAlignment="1">
      <alignment horizontal="center" vertical="center"/>
    </xf>
    <xf numFmtId="179" fontId="27" fillId="16" borderId="151" xfId="0" applyNumberFormat="1" applyFont="1" applyFill="1" applyBorder="1" applyAlignment="1">
      <alignment horizontal="center" vertical="center"/>
    </xf>
    <xf numFmtId="179" fontId="27" fillId="16" borderId="152" xfId="0" applyNumberFormat="1" applyFont="1" applyFill="1" applyBorder="1" applyAlignment="1">
      <alignment horizontal="center" vertical="center"/>
    </xf>
    <xf numFmtId="179" fontId="29" fillId="0" borderId="156" xfId="0" applyNumberFormat="1" applyFont="1" applyBorder="1" applyAlignment="1">
      <alignment horizontal="left" vertical="top" wrapText="1"/>
    </xf>
    <xf numFmtId="179" fontId="29" fillId="0" borderId="0" xfId="0" applyNumberFormat="1" applyFont="1" applyBorder="1" applyAlignment="1">
      <alignment horizontal="left" vertical="top" wrapText="1"/>
    </xf>
    <xf numFmtId="179" fontId="28" fillId="0" borderId="30" xfId="0" applyNumberFormat="1" applyFont="1" applyFill="1" applyBorder="1" applyAlignment="1">
      <alignment horizontal="left" vertical="center"/>
    </xf>
    <xf numFmtId="179" fontId="28" fillId="0" borderId="0" xfId="0" applyNumberFormat="1" applyFont="1" applyFill="1" applyBorder="1" applyAlignment="1">
      <alignment horizontal="left" vertical="center"/>
    </xf>
    <xf numFmtId="0" fontId="46" fillId="10" borderId="24" xfId="0" applyFont="1" applyFill="1" applyBorder="1" applyAlignment="1">
      <alignment horizontal="distributed" vertical="center" shrinkToFit="1"/>
    </xf>
    <xf numFmtId="0" fontId="46" fillId="10" borderId="27" xfId="0" applyFont="1" applyFill="1" applyBorder="1" applyAlignment="1">
      <alignment horizontal="distributed" vertical="center" shrinkToFit="1"/>
    </xf>
    <xf numFmtId="0" fontId="46" fillId="10" borderId="34" xfId="0" applyFont="1" applyFill="1" applyBorder="1" applyAlignment="1">
      <alignment horizontal="distributed" vertical="center" shrinkToFit="1"/>
    </xf>
    <xf numFmtId="0" fontId="46" fillId="10" borderId="35" xfId="0" applyFont="1" applyFill="1" applyBorder="1" applyAlignment="1">
      <alignment horizontal="distributed" vertical="center" shrinkToFit="1"/>
    </xf>
    <xf numFmtId="0" fontId="46" fillId="10" borderId="99" xfId="0" applyFont="1" applyFill="1" applyBorder="1" applyAlignment="1">
      <alignment horizontal="distributed" vertical="center" shrinkToFit="1"/>
    </xf>
    <xf numFmtId="0" fontId="46" fillId="10" borderId="100" xfId="0" applyFont="1" applyFill="1" applyBorder="1" applyAlignment="1">
      <alignment horizontal="distributed" vertical="center" shrinkToFit="1"/>
    </xf>
    <xf numFmtId="0" fontId="46" fillId="0" borderId="9" xfId="0" applyFont="1" applyFill="1" applyBorder="1" applyAlignment="1">
      <alignment horizontal="distributed" vertical="center" shrinkToFit="1"/>
    </xf>
    <xf numFmtId="0" fontId="46" fillId="0" borderId="25" xfId="0" applyFont="1" applyFill="1" applyBorder="1" applyAlignment="1">
      <alignment horizontal="distributed" vertical="center" shrinkToFit="1"/>
    </xf>
    <xf numFmtId="0" fontId="46" fillId="0" borderId="79" xfId="0" applyFont="1" applyFill="1" applyBorder="1" applyAlignment="1">
      <alignment horizontal="distributed" vertical="center" shrinkToFit="1"/>
    </xf>
    <xf numFmtId="0" fontId="46" fillId="0" borderId="157" xfId="0" applyFont="1" applyFill="1" applyBorder="1" applyAlignment="1">
      <alignment horizontal="distributed" vertical="center" shrinkToFit="1"/>
    </xf>
    <xf numFmtId="0" fontId="46" fillId="0" borderId="52" xfId="0" applyFont="1" applyFill="1" applyBorder="1" applyAlignment="1">
      <alignment horizontal="distributed" vertical="center" shrinkToFit="1"/>
    </xf>
    <xf numFmtId="0" fontId="46" fillId="0" borderId="32" xfId="0" applyFont="1" applyFill="1" applyBorder="1" applyAlignment="1">
      <alignment horizontal="distributed" vertical="center" shrinkToFit="1"/>
    </xf>
    <xf numFmtId="184" fontId="5" fillId="10" borderId="33" xfId="0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258540</xdr:colOff>
      <xdr:row>4</xdr:row>
      <xdr:rowOff>2</xdr:rowOff>
    </xdr:from>
    <xdr:to>
      <xdr:col>21</xdr:col>
      <xdr:colOff>190499</xdr:colOff>
      <xdr:row>14</xdr:row>
      <xdr:rowOff>326571</xdr:rowOff>
    </xdr:to>
    <xdr:sp macro="" textlink="">
      <xdr:nvSpPr>
        <xdr:cNvPr id="2" name="テキスト ボックス 1"/>
        <xdr:cNvSpPr txBox="1"/>
      </xdr:nvSpPr>
      <xdr:spPr>
        <a:xfrm>
          <a:off x="22642290" y="1381127"/>
          <a:ext cx="3360959" cy="4041319"/>
        </a:xfrm>
        <a:prstGeom prst="rect">
          <a:avLst/>
        </a:prstGeom>
        <a:solidFill>
          <a:schemeClr val="lt1"/>
        </a:solidFill>
        <a:ln w="254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0070C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■</a:t>
          </a:r>
          <a:r>
            <a:rPr kumimoji="1" lang="en-US" altLang="ja-JP" sz="2000" b="1">
              <a:solidFill>
                <a:srgbClr val="0070C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【</a:t>
          </a:r>
          <a:r>
            <a:rPr kumimoji="1" lang="ja-JP" altLang="en-US" sz="2000" b="1">
              <a:solidFill>
                <a:srgbClr val="0070C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調定</a:t>
          </a:r>
          <a:r>
            <a:rPr kumimoji="1" lang="en-US" altLang="ja-JP" sz="2000" b="1">
              <a:solidFill>
                <a:srgbClr val="0070C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】【</a:t>
          </a:r>
          <a:r>
            <a:rPr kumimoji="1" lang="ja-JP" altLang="en-US" sz="2000" b="1">
              <a:solidFill>
                <a:srgbClr val="0070C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収納額</a:t>
          </a:r>
          <a:r>
            <a:rPr kumimoji="1" lang="en-US" altLang="ja-JP" sz="2000" b="1">
              <a:solidFill>
                <a:srgbClr val="0070C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】</a:t>
          </a:r>
          <a:r>
            <a:rPr kumimoji="1" lang="ja-JP" altLang="en-US" sz="2000" b="1">
              <a:solidFill>
                <a:srgbClr val="0070C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欄は、軽自種別割・国保・介護・後期は、収納状況調書の数値を記入し、それ以外は</a:t>
          </a:r>
          <a:r>
            <a:rPr kumimoji="1" lang="en-US" altLang="ja-JP" sz="2000" b="1">
              <a:solidFill>
                <a:srgbClr val="0070C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IPK</a:t>
          </a:r>
          <a:r>
            <a:rPr kumimoji="1" lang="ja-JP" altLang="en-US" sz="2000" b="1">
              <a:solidFill>
                <a:srgbClr val="0070C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の数値を記入</a:t>
          </a:r>
          <a:endParaRPr kumimoji="1" lang="en-US" altLang="ja-JP" sz="2000" b="1">
            <a:solidFill>
              <a:srgbClr val="0070C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endParaRPr kumimoji="1" lang="en-US" altLang="ja-JP" sz="2000" b="1">
            <a:solidFill>
              <a:srgbClr val="0070C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2000" b="1">
              <a:solidFill>
                <a:srgbClr val="0070C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■現年課税分法人町民税の収納額は、調定額と同額にする（</a:t>
          </a:r>
          <a:r>
            <a:rPr kumimoji="1" lang="en-US" altLang="ja-JP" sz="2000" b="1">
              <a:solidFill>
                <a:srgbClr val="0070C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IPK</a:t>
          </a:r>
          <a:r>
            <a:rPr kumimoji="1" lang="ja-JP" altLang="en-US" sz="2000" b="1">
              <a:solidFill>
                <a:srgbClr val="0070C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の収納額は日々変わるため）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258540</xdr:colOff>
      <xdr:row>4</xdr:row>
      <xdr:rowOff>2</xdr:rowOff>
    </xdr:from>
    <xdr:to>
      <xdr:col>21</xdr:col>
      <xdr:colOff>190499</xdr:colOff>
      <xdr:row>14</xdr:row>
      <xdr:rowOff>326571</xdr:rowOff>
    </xdr:to>
    <xdr:sp macro="" textlink="">
      <xdr:nvSpPr>
        <xdr:cNvPr id="2" name="テキスト ボックス 1"/>
        <xdr:cNvSpPr txBox="1"/>
      </xdr:nvSpPr>
      <xdr:spPr>
        <a:xfrm>
          <a:off x="22683111" y="1374323"/>
          <a:ext cx="3333745" cy="4000498"/>
        </a:xfrm>
        <a:prstGeom prst="rect">
          <a:avLst/>
        </a:prstGeom>
        <a:solidFill>
          <a:schemeClr val="lt1"/>
        </a:solidFill>
        <a:ln w="254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0070C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■</a:t>
          </a:r>
          <a:r>
            <a:rPr kumimoji="1" lang="en-US" altLang="ja-JP" sz="2000" b="1">
              <a:solidFill>
                <a:srgbClr val="0070C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【</a:t>
          </a:r>
          <a:r>
            <a:rPr kumimoji="1" lang="ja-JP" altLang="en-US" sz="2000" b="1">
              <a:solidFill>
                <a:srgbClr val="0070C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調定</a:t>
          </a:r>
          <a:r>
            <a:rPr kumimoji="1" lang="en-US" altLang="ja-JP" sz="2000" b="1">
              <a:solidFill>
                <a:srgbClr val="0070C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】【</a:t>
          </a:r>
          <a:r>
            <a:rPr kumimoji="1" lang="ja-JP" altLang="en-US" sz="2000" b="1">
              <a:solidFill>
                <a:srgbClr val="0070C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収納額</a:t>
          </a:r>
          <a:r>
            <a:rPr kumimoji="1" lang="en-US" altLang="ja-JP" sz="2000" b="1">
              <a:solidFill>
                <a:srgbClr val="0070C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】</a:t>
          </a:r>
          <a:r>
            <a:rPr kumimoji="1" lang="ja-JP" altLang="en-US" sz="2000" b="1">
              <a:solidFill>
                <a:srgbClr val="0070C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欄は、軽自種別割・国保・介護・後期は、収納状況調書の数値を記入し、それ以外は</a:t>
          </a:r>
          <a:r>
            <a:rPr kumimoji="1" lang="en-US" altLang="ja-JP" sz="2000" b="1">
              <a:solidFill>
                <a:srgbClr val="0070C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IPK</a:t>
          </a:r>
          <a:r>
            <a:rPr kumimoji="1" lang="ja-JP" altLang="en-US" sz="2000" b="1">
              <a:solidFill>
                <a:srgbClr val="0070C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の数値を記入</a:t>
          </a:r>
          <a:endParaRPr kumimoji="1" lang="en-US" altLang="ja-JP" sz="2000" b="1">
            <a:solidFill>
              <a:srgbClr val="0070C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endParaRPr kumimoji="1" lang="en-US" altLang="ja-JP" sz="2000" b="1">
            <a:solidFill>
              <a:srgbClr val="0070C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2000" b="1">
              <a:solidFill>
                <a:srgbClr val="0070C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■現年課税分法人町民税の収納額は、調定額に合わせる（</a:t>
          </a:r>
          <a:r>
            <a:rPr kumimoji="1" lang="en-US" altLang="ja-JP" sz="2000" b="1">
              <a:solidFill>
                <a:srgbClr val="0070C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IPK</a:t>
          </a:r>
          <a:r>
            <a:rPr kumimoji="1" lang="ja-JP" altLang="en-US" sz="2000" b="1">
              <a:solidFill>
                <a:srgbClr val="0070C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の数値が日々変わるため）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244933</xdr:colOff>
      <xdr:row>4</xdr:row>
      <xdr:rowOff>312966</xdr:rowOff>
    </xdr:from>
    <xdr:to>
      <xdr:col>26</xdr:col>
      <xdr:colOff>272142</xdr:colOff>
      <xdr:row>9</xdr:row>
      <xdr:rowOff>312965</xdr:rowOff>
    </xdr:to>
    <xdr:sp macro="" textlink="">
      <xdr:nvSpPr>
        <xdr:cNvPr id="2" name="テキスト ボックス 1"/>
        <xdr:cNvSpPr txBox="1"/>
      </xdr:nvSpPr>
      <xdr:spPr>
        <a:xfrm>
          <a:off x="22669504" y="1687287"/>
          <a:ext cx="6830781" cy="1836964"/>
        </a:xfrm>
        <a:prstGeom prst="rect">
          <a:avLst/>
        </a:prstGeom>
        <a:solidFill>
          <a:schemeClr val="lt1"/>
        </a:solidFill>
        <a:ln w="254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</a:t>
          </a:r>
          <a:r>
            <a:rPr kumimoji="1" lang="en-US" altLang="ja-JP" sz="18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【</a:t>
          </a:r>
          <a:r>
            <a:rPr kumimoji="1" lang="ja-JP" altLang="en-US" sz="18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調定</a:t>
          </a:r>
          <a:r>
            <a:rPr kumimoji="1" lang="en-US" altLang="ja-JP" sz="18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】【</a:t>
          </a:r>
          <a:r>
            <a:rPr kumimoji="1" lang="ja-JP" altLang="en-US" sz="18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収納額</a:t>
          </a:r>
          <a:r>
            <a:rPr kumimoji="1" lang="en-US" altLang="ja-JP" sz="18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】</a:t>
          </a:r>
          <a:r>
            <a:rPr kumimoji="1" lang="ja-JP" altLang="en-US" sz="18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欄は、軽自種別割・国保・介護・後期は、収納状況調書の数値を記入し、それ以外は</a:t>
          </a:r>
          <a:r>
            <a:rPr kumimoji="1" lang="en-US" altLang="ja-JP" sz="18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IPK</a:t>
          </a:r>
          <a:r>
            <a:rPr kumimoji="1" lang="ja-JP" altLang="en-US" sz="18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の数値を記入</a:t>
          </a:r>
          <a:endParaRPr kumimoji="1" lang="en-US" altLang="ja-JP" sz="18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8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8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・現年課税分法人町民税の収納額は、調定額に合わせる（</a:t>
          </a:r>
          <a:r>
            <a:rPr kumimoji="1" lang="en-US" altLang="ja-JP" sz="18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IPK</a:t>
          </a:r>
          <a:r>
            <a:rPr kumimoji="1" lang="ja-JP" altLang="en-US" sz="18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の数値が日々変わるため）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258540</xdr:colOff>
      <xdr:row>4</xdr:row>
      <xdr:rowOff>2</xdr:rowOff>
    </xdr:from>
    <xdr:to>
      <xdr:col>21</xdr:col>
      <xdr:colOff>190499</xdr:colOff>
      <xdr:row>14</xdr:row>
      <xdr:rowOff>326571</xdr:rowOff>
    </xdr:to>
    <xdr:sp macro="" textlink="">
      <xdr:nvSpPr>
        <xdr:cNvPr id="2" name="テキスト ボックス 1"/>
        <xdr:cNvSpPr txBox="1"/>
      </xdr:nvSpPr>
      <xdr:spPr>
        <a:xfrm>
          <a:off x="22642290" y="1381127"/>
          <a:ext cx="3360959" cy="4041319"/>
        </a:xfrm>
        <a:prstGeom prst="rect">
          <a:avLst/>
        </a:prstGeom>
        <a:solidFill>
          <a:schemeClr val="lt1"/>
        </a:solidFill>
        <a:ln w="254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0070C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■</a:t>
          </a:r>
          <a:r>
            <a:rPr kumimoji="1" lang="en-US" altLang="ja-JP" sz="2000" b="1">
              <a:solidFill>
                <a:srgbClr val="0070C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【</a:t>
          </a:r>
          <a:r>
            <a:rPr kumimoji="1" lang="ja-JP" altLang="en-US" sz="2000" b="1">
              <a:solidFill>
                <a:srgbClr val="0070C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調定</a:t>
          </a:r>
          <a:r>
            <a:rPr kumimoji="1" lang="en-US" altLang="ja-JP" sz="2000" b="1">
              <a:solidFill>
                <a:srgbClr val="0070C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】【</a:t>
          </a:r>
          <a:r>
            <a:rPr kumimoji="1" lang="ja-JP" altLang="en-US" sz="2000" b="1">
              <a:solidFill>
                <a:srgbClr val="0070C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収納額</a:t>
          </a:r>
          <a:r>
            <a:rPr kumimoji="1" lang="en-US" altLang="ja-JP" sz="2000" b="1">
              <a:solidFill>
                <a:srgbClr val="0070C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】</a:t>
          </a:r>
          <a:r>
            <a:rPr kumimoji="1" lang="ja-JP" altLang="en-US" sz="2000" b="1">
              <a:solidFill>
                <a:srgbClr val="0070C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欄は、軽自種別割・国保・介護・後期は、収納状況調書の数値を記入し、それ以外は</a:t>
          </a:r>
          <a:r>
            <a:rPr kumimoji="1" lang="en-US" altLang="ja-JP" sz="2000" b="1">
              <a:solidFill>
                <a:srgbClr val="0070C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IPK</a:t>
          </a:r>
          <a:r>
            <a:rPr kumimoji="1" lang="ja-JP" altLang="en-US" sz="2000" b="1">
              <a:solidFill>
                <a:srgbClr val="0070C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の数値を記入</a:t>
          </a:r>
          <a:endParaRPr kumimoji="1" lang="en-US" altLang="ja-JP" sz="2000" b="1">
            <a:solidFill>
              <a:srgbClr val="0070C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endParaRPr kumimoji="1" lang="en-US" altLang="ja-JP" sz="2000" b="1">
            <a:solidFill>
              <a:srgbClr val="0070C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2000" b="1">
              <a:solidFill>
                <a:srgbClr val="0070C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■現年課税分法人町民税の収納額は、調定額と同額にする（</a:t>
          </a:r>
          <a:r>
            <a:rPr kumimoji="1" lang="en-US" altLang="ja-JP" sz="2000" b="1">
              <a:solidFill>
                <a:srgbClr val="0070C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IPK</a:t>
          </a:r>
          <a:r>
            <a:rPr kumimoji="1" lang="ja-JP" altLang="en-US" sz="2000" b="1">
              <a:solidFill>
                <a:srgbClr val="0070C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の収納額は日々変わるため）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40"/>
  <sheetViews>
    <sheetView view="pageBreakPreview" zoomScale="70" zoomScaleNormal="50" zoomScaleSheetLayoutView="70" workbookViewId="0">
      <selection activeCell="A2" sqref="A2"/>
    </sheetView>
  </sheetViews>
  <sheetFormatPr defaultColWidth="9" defaultRowHeight="18.75"/>
  <cols>
    <col min="1" max="1" width="6" style="4" customWidth="1"/>
    <col min="2" max="2" width="16.625" style="4" customWidth="1"/>
    <col min="3" max="3" width="2.625" style="4" customWidth="1"/>
    <col min="4" max="4" width="37.75" style="4" customWidth="1"/>
    <col min="5" max="5" width="16.625" style="4" customWidth="1"/>
    <col min="6" max="8" width="23.5" style="4" customWidth="1"/>
    <col min="9" max="9" width="23.5" style="491" customWidth="1"/>
    <col min="10" max="11" width="23.5" style="4" customWidth="1"/>
    <col min="12" max="13" width="14.625" style="4" customWidth="1"/>
    <col min="14" max="14" width="14.625" style="479" customWidth="1"/>
    <col min="15" max="16" width="14.625" style="4" customWidth="1"/>
    <col min="17" max="16384" width="9" style="4"/>
  </cols>
  <sheetData>
    <row r="1" spans="1:16" ht="27" customHeight="1">
      <c r="A1" s="1167" t="s">
        <v>154</v>
      </c>
      <c r="B1" s="1167"/>
      <c r="C1" s="1167"/>
      <c r="D1" s="1167"/>
      <c r="E1" s="1167"/>
      <c r="F1" s="1167"/>
      <c r="G1" s="1167"/>
      <c r="H1" s="1167"/>
      <c r="I1" s="480"/>
      <c r="J1" s="2"/>
      <c r="K1" s="2"/>
      <c r="L1" s="2"/>
      <c r="M1" s="2"/>
      <c r="N1" s="461"/>
      <c r="O1" s="2"/>
      <c r="P1" s="2"/>
    </row>
    <row r="2" spans="1:16" ht="23.25" customHeight="1" thickBot="1">
      <c r="A2" s="2"/>
      <c r="B2" s="2"/>
      <c r="C2" s="2"/>
      <c r="D2" s="2"/>
      <c r="E2" s="2"/>
      <c r="F2" s="2"/>
      <c r="G2" s="2"/>
      <c r="H2" s="2"/>
      <c r="I2" s="480"/>
      <c r="J2" s="2"/>
      <c r="K2" s="2"/>
      <c r="L2" s="2"/>
      <c r="M2" s="2"/>
      <c r="N2" s="461"/>
      <c r="O2" s="1168" t="s">
        <v>141</v>
      </c>
      <c r="P2" s="1168"/>
    </row>
    <row r="3" spans="1:16" ht="29.25" customHeight="1">
      <c r="A3" s="1113" t="s">
        <v>104</v>
      </c>
      <c r="B3" s="1114"/>
      <c r="C3" s="1114"/>
      <c r="D3" s="1114"/>
      <c r="E3" s="1115"/>
      <c r="F3" s="1119" t="s">
        <v>1</v>
      </c>
      <c r="G3" s="1121" t="s">
        <v>2</v>
      </c>
      <c r="H3" s="6" t="s">
        <v>135</v>
      </c>
      <c r="I3" s="481" t="s">
        <v>4</v>
      </c>
      <c r="J3" s="833" t="s">
        <v>5</v>
      </c>
      <c r="K3" s="835" t="s">
        <v>136</v>
      </c>
      <c r="L3" s="1123" t="s">
        <v>137</v>
      </c>
      <c r="M3" s="1124"/>
      <c r="N3" s="462" t="s">
        <v>95</v>
      </c>
      <c r="O3" s="9" t="s">
        <v>140</v>
      </c>
      <c r="P3" s="9" t="s">
        <v>9</v>
      </c>
    </row>
    <row r="4" spans="1:16" ht="29.25" customHeight="1" thickBot="1">
      <c r="A4" s="1116"/>
      <c r="B4" s="1117"/>
      <c r="C4" s="1117"/>
      <c r="D4" s="1117"/>
      <c r="E4" s="1118"/>
      <c r="F4" s="1120"/>
      <c r="G4" s="1122"/>
      <c r="H4" s="495" t="s">
        <v>109</v>
      </c>
      <c r="I4" s="482" t="s">
        <v>10</v>
      </c>
      <c r="J4" s="274" t="s">
        <v>110</v>
      </c>
      <c r="K4" s="303" t="s">
        <v>109</v>
      </c>
      <c r="L4" s="13" t="s">
        <v>12</v>
      </c>
      <c r="M4" s="14" t="s">
        <v>94</v>
      </c>
      <c r="N4" s="463" t="s">
        <v>13</v>
      </c>
      <c r="O4" s="16" t="s">
        <v>138</v>
      </c>
      <c r="P4" s="16" t="s">
        <v>139</v>
      </c>
    </row>
    <row r="5" spans="1:16" ht="29.25" customHeight="1">
      <c r="A5" s="1138" t="s">
        <v>16</v>
      </c>
      <c r="B5" s="1163" t="s">
        <v>17</v>
      </c>
      <c r="C5" s="1165" t="s">
        <v>18</v>
      </c>
      <c r="D5" s="1166"/>
      <c r="E5" s="178" t="s">
        <v>19</v>
      </c>
      <c r="F5" s="226">
        <v>530870000</v>
      </c>
      <c r="G5" s="227">
        <v>532516537</v>
      </c>
      <c r="H5" s="179">
        <v>530051389</v>
      </c>
      <c r="I5" s="483">
        <f t="shared" ref="I5:I14" si="0">SUM(H5-F5)</f>
        <v>-818611</v>
      </c>
      <c r="J5" s="231">
        <v>105678</v>
      </c>
      <c r="K5" s="253">
        <f>SUM(G5-H5+J5)</f>
        <v>2570826</v>
      </c>
      <c r="L5" s="805">
        <f>ROUND((H5-J5)/G5,4)</f>
        <v>0.99519999999999997</v>
      </c>
      <c r="M5" s="497">
        <v>0.99590000000000001</v>
      </c>
      <c r="N5" s="464">
        <f>SUM(L5-M5)*100</f>
        <v>-7.0000000000003393E-2</v>
      </c>
      <c r="O5" s="184">
        <f t="shared" ref="O5:O22" si="1">ROUND(H5/F5,4)</f>
        <v>0.99850000000000005</v>
      </c>
      <c r="P5" s="184">
        <v>0.99590000000000001</v>
      </c>
    </row>
    <row r="6" spans="1:16" ht="29.25" customHeight="1">
      <c r="A6" s="1139"/>
      <c r="B6" s="1164"/>
      <c r="C6" s="1134" t="s">
        <v>20</v>
      </c>
      <c r="D6" s="1135"/>
      <c r="E6" s="186" t="s">
        <v>21</v>
      </c>
      <c r="F6" s="228">
        <v>89085000</v>
      </c>
      <c r="G6" s="229">
        <v>89225700</v>
      </c>
      <c r="H6" s="229">
        <v>89004800</v>
      </c>
      <c r="I6" s="484">
        <f t="shared" si="0"/>
        <v>-80200</v>
      </c>
      <c r="J6" s="232">
        <v>0</v>
      </c>
      <c r="K6" s="254">
        <f t="shared" ref="K6:K14" si="2">SUM(G6-H6+J6)</f>
        <v>220900</v>
      </c>
      <c r="L6" s="806">
        <f t="shared" ref="L6:L22" si="3">ROUND((H6-J6)/G6,4)</f>
        <v>0.99750000000000005</v>
      </c>
      <c r="M6" s="499">
        <v>0.996</v>
      </c>
      <c r="N6" s="465">
        <f t="shared" ref="N6:N20" si="4">SUM(L6-M6)*100</f>
        <v>0.15000000000000568</v>
      </c>
      <c r="O6" s="192">
        <f t="shared" si="1"/>
        <v>0.99909999999999999</v>
      </c>
      <c r="P6" s="458">
        <v>0.996</v>
      </c>
    </row>
    <row r="7" spans="1:16" ht="29.25" customHeight="1">
      <c r="A7" s="1139"/>
      <c r="B7" s="1164"/>
      <c r="C7" s="1145" t="s">
        <v>22</v>
      </c>
      <c r="D7" s="1146"/>
      <c r="E7" s="186"/>
      <c r="F7" s="194">
        <f>SUM(F8:F9)</f>
        <v>568300000</v>
      </c>
      <c r="G7" s="195">
        <f>SUM(G8:G9)</f>
        <v>571991700</v>
      </c>
      <c r="H7" s="196">
        <f>H8+H9</f>
        <v>568303900</v>
      </c>
      <c r="I7" s="484">
        <f t="shared" si="0"/>
        <v>3900</v>
      </c>
      <c r="J7" s="196">
        <f>J8+J9</f>
        <v>0</v>
      </c>
      <c r="K7" s="254">
        <f t="shared" si="2"/>
        <v>3687800</v>
      </c>
      <c r="L7" s="806">
        <f t="shared" si="3"/>
        <v>0.99360000000000004</v>
      </c>
      <c r="M7" s="499">
        <v>0.99350000000000005</v>
      </c>
      <c r="N7" s="465">
        <f t="shared" si="4"/>
        <v>9.9999999999988987E-3</v>
      </c>
      <c r="O7" s="192">
        <f t="shared" si="1"/>
        <v>1</v>
      </c>
      <c r="P7" s="458">
        <v>0.99350000000000005</v>
      </c>
    </row>
    <row r="8" spans="1:16" ht="29.25" customHeight="1">
      <c r="A8" s="1139"/>
      <c r="B8" s="1164"/>
      <c r="C8" s="269"/>
      <c r="D8" s="834" t="s">
        <v>23</v>
      </c>
      <c r="E8" s="186" t="s">
        <v>24</v>
      </c>
      <c r="F8" s="228">
        <v>519000000</v>
      </c>
      <c r="G8" s="229">
        <v>522370400</v>
      </c>
      <c r="H8" s="187">
        <v>519002514</v>
      </c>
      <c r="I8" s="484">
        <f t="shared" si="0"/>
        <v>2514</v>
      </c>
      <c r="J8" s="232">
        <v>0</v>
      </c>
      <c r="K8" s="254">
        <f t="shared" si="2"/>
        <v>3367886</v>
      </c>
      <c r="L8" s="806">
        <f t="shared" si="3"/>
        <v>0.99360000000000004</v>
      </c>
      <c r="M8" s="499">
        <v>0.99350000000000005</v>
      </c>
      <c r="N8" s="465">
        <f t="shared" si="4"/>
        <v>9.9999999999988987E-3</v>
      </c>
      <c r="O8" s="192">
        <f t="shared" si="1"/>
        <v>1</v>
      </c>
      <c r="P8" s="458">
        <v>0.99350000000000005</v>
      </c>
    </row>
    <row r="9" spans="1:16" ht="29.25" customHeight="1">
      <c r="A9" s="1139"/>
      <c r="B9" s="1164"/>
      <c r="C9" s="270"/>
      <c r="D9" s="202" t="s">
        <v>25</v>
      </c>
      <c r="E9" s="186" t="s">
        <v>26</v>
      </c>
      <c r="F9" s="228">
        <v>49300000</v>
      </c>
      <c r="G9" s="229">
        <v>49621300</v>
      </c>
      <c r="H9" s="187">
        <v>49301386</v>
      </c>
      <c r="I9" s="484">
        <f t="shared" si="0"/>
        <v>1386</v>
      </c>
      <c r="J9" s="232">
        <v>0</v>
      </c>
      <c r="K9" s="254">
        <f t="shared" si="2"/>
        <v>319914</v>
      </c>
      <c r="L9" s="806">
        <f t="shared" si="3"/>
        <v>0.99360000000000004</v>
      </c>
      <c r="M9" s="499">
        <v>0.99350000000000005</v>
      </c>
      <c r="N9" s="465">
        <f t="shared" si="4"/>
        <v>9.9999999999988987E-3</v>
      </c>
      <c r="O9" s="192">
        <f t="shared" si="1"/>
        <v>1</v>
      </c>
      <c r="P9" s="458">
        <v>0.99350000000000005</v>
      </c>
    </row>
    <row r="10" spans="1:16" ht="29.25" customHeight="1">
      <c r="A10" s="1139"/>
      <c r="B10" s="1164"/>
      <c r="C10" s="1134" t="s">
        <v>27</v>
      </c>
      <c r="D10" s="1135"/>
      <c r="E10" s="186" t="s">
        <v>28</v>
      </c>
      <c r="F10" s="228">
        <v>36173000</v>
      </c>
      <c r="G10" s="229">
        <v>36173400</v>
      </c>
      <c r="H10" s="187">
        <v>36173400</v>
      </c>
      <c r="I10" s="484">
        <f t="shared" si="0"/>
        <v>400</v>
      </c>
      <c r="J10" s="232">
        <v>0</v>
      </c>
      <c r="K10" s="254">
        <f t="shared" si="2"/>
        <v>0</v>
      </c>
      <c r="L10" s="806">
        <f t="shared" si="3"/>
        <v>1</v>
      </c>
      <c r="M10" s="499">
        <v>1</v>
      </c>
      <c r="N10" s="465">
        <f t="shared" si="4"/>
        <v>0</v>
      </c>
      <c r="O10" s="192">
        <f t="shared" si="1"/>
        <v>1</v>
      </c>
      <c r="P10" s="458">
        <v>1</v>
      </c>
    </row>
    <row r="11" spans="1:16" ht="29.25" customHeight="1">
      <c r="A11" s="1139"/>
      <c r="B11" s="1164"/>
      <c r="C11" s="1134" t="s">
        <v>29</v>
      </c>
      <c r="D11" s="1135"/>
      <c r="E11" s="186" t="s">
        <v>30</v>
      </c>
      <c r="F11" s="228">
        <v>2250000</v>
      </c>
      <c r="G11" s="229">
        <v>2250700</v>
      </c>
      <c r="H11" s="187">
        <v>2250700</v>
      </c>
      <c r="I11" s="484">
        <f t="shared" si="0"/>
        <v>700</v>
      </c>
      <c r="J11" s="232">
        <v>0</v>
      </c>
      <c r="K11" s="254">
        <f t="shared" si="2"/>
        <v>0</v>
      </c>
      <c r="L11" s="806">
        <f t="shared" si="3"/>
        <v>1</v>
      </c>
      <c r="M11" s="499">
        <v>1</v>
      </c>
      <c r="N11" s="465">
        <f t="shared" si="4"/>
        <v>0</v>
      </c>
      <c r="O11" s="192">
        <f t="shared" si="1"/>
        <v>1.0003</v>
      </c>
      <c r="P11" s="458">
        <v>1</v>
      </c>
    </row>
    <row r="12" spans="1:16" ht="29.25" customHeight="1">
      <c r="A12" s="1139"/>
      <c r="B12" s="1164"/>
      <c r="C12" s="1134" t="s">
        <v>31</v>
      </c>
      <c r="D12" s="1135"/>
      <c r="E12" s="186" t="s">
        <v>32</v>
      </c>
      <c r="F12" s="228">
        <v>35579000</v>
      </c>
      <c r="G12" s="229">
        <v>35882100</v>
      </c>
      <c r="H12" s="187">
        <v>35608300</v>
      </c>
      <c r="I12" s="484">
        <f t="shared" si="0"/>
        <v>29300</v>
      </c>
      <c r="J12" s="232">
        <v>0</v>
      </c>
      <c r="K12" s="254">
        <f t="shared" si="2"/>
        <v>273800</v>
      </c>
      <c r="L12" s="806">
        <f t="shared" si="3"/>
        <v>0.99239999999999995</v>
      </c>
      <c r="M12" s="499">
        <v>0.99319999999999997</v>
      </c>
      <c r="N12" s="465">
        <f t="shared" si="4"/>
        <v>-8.0000000000002292E-2</v>
      </c>
      <c r="O12" s="192">
        <f t="shared" si="1"/>
        <v>1.0007999999999999</v>
      </c>
      <c r="P12" s="458">
        <v>0.99319999999999997</v>
      </c>
    </row>
    <row r="13" spans="1:16" ht="29.25" customHeight="1">
      <c r="A13" s="1139"/>
      <c r="B13" s="1164"/>
      <c r="C13" s="1134" t="s">
        <v>33</v>
      </c>
      <c r="D13" s="1135"/>
      <c r="E13" s="186" t="s">
        <v>34</v>
      </c>
      <c r="F13" s="228">
        <v>99395000</v>
      </c>
      <c r="G13" s="187">
        <v>99395342</v>
      </c>
      <c r="H13" s="187">
        <v>99395342</v>
      </c>
      <c r="I13" s="484">
        <f t="shared" si="0"/>
        <v>342</v>
      </c>
      <c r="J13" s="232">
        <v>0</v>
      </c>
      <c r="K13" s="254">
        <f t="shared" si="2"/>
        <v>0</v>
      </c>
      <c r="L13" s="806">
        <f t="shared" si="3"/>
        <v>1</v>
      </c>
      <c r="M13" s="499">
        <v>1</v>
      </c>
      <c r="N13" s="465">
        <f t="shared" si="4"/>
        <v>0</v>
      </c>
      <c r="O13" s="192">
        <f t="shared" si="1"/>
        <v>1</v>
      </c>
      <c r="P13" s="458">
        <v>1</v>
      </c>
    </row>
    <row r="14" spans="1:16" ht="29.25" customHeight="1" thickBot="1">
      <c r="A14" s="1139"/>
      <c r="B14" s="1147"/>
      <c r="C14" s="1136" t="s">
        <v>35</v>
      </c>
      <c r="D14" s="1137"/>
      <c r="E14" s="314" t="s">
        <v>36</v>
      </c>
      <c r="F14" s="354">
        <v>931000</v>
      </c>
      <c r="G14" s="315">
        <v>931900</v>
      </c>
      <c r="H14" s="355">
        <v>931900</v>
      </c>
      <c r="I14" s="485">
        <f t="shared" si="0"/>
        <v>900</v>
      </c>
      <c r="J14" s="317">
        <v>0</v>
      </c>
      <c r="K14" s="318">
        <f t="shared" si="2"/>
        <v>0</v>
      </c>
      <c r="L14" s="807">
        <f t="shared" si="3"/>
        <v>1</v>
      </c>
      <c r="M14" s="501">
        <v>1</v>
      </c>
      <c r="N14" s="466">
        <f t="shared" si="4"/>
        <v>0</v>
      </c>
      <c r="O14" s="208">
        <f t="shared" si="1"/>
        <v>1.0009999999999999</v>
      </c>
      <c r="P14" s="312">
        <v>1</v>
      </c>
    </row>
    <row r="15" spans="1:16" ht="29.25" customHeight="1" thickBot="1">
      <c r="A15" s="1139"/>
      <c r="B15" s="1147" t="s">
        <v>37</v>
      </c>
      <c r="C15" s="1148"/>
      <c r="D15" s="1148"/>
      <c r="E15" s="1149"/>
      <c r="F15" s="204">
        <f>F5+F6+F7+F10+F11+F12+F13+F14</f>
        <v>1362583000</v>
      </c>
      <c r="G15" s="204">
        <f t="shared" ref="G15:K15" si="5">G5+G6+G7+G10+G11+G12+G13+G14</f>
        <v>1368367379</v>
      </c>
      <c r="H15" s="204">
        <f t="shared" si="5"/>
        <v>1361719731</v>
      </c>
      <c r="I15" s="486">
        <f t="shared" si="5"/>
        <v>-863269</v>
      </c>
      <c r="J15" s="204">
        <f t="shared" si="5"/>
        <v>105678</v>
      </c>
      <c r="K15" s="204">
        <f t="shared" si="5"/>
        <v>6753326</v>
      </c>
      <c r="L15" s="807">
        <f t="shared" si="3"/>
        <v>0.99509999999999998</v>
      </c>
      <c r="M15" s="501">
        <v>0.99519999999999997</v>
      </c>
      <c r="N15" s="467">
        <f t="shared" si="4"/>
        <v>-9.9999999999988987E-3</v>
      </c>
      <c r="O15" s="312">
        <f t="shared" si="1"/>
        <v>0.99939999999999996</v>
      </c>
      <c r="P15" s="312">
        <v>0.99519999999999997</v>
      </c>
    </row>
    <row r="16" spans="1:16" ht="29.25" customHeight="1">
      <c r="A16" s="1139"/>
      <c r="B16" s="1150" t="s">
        <v>38</v>
      </c>
      <c r="C16" s="1153" t="s">
        <v>18</v>
      </c>
      <c r="D16" s="1121"/>
      <c r="E16" s="327" t="s">
        <v>39</v>
      </c>
      <c r="F16" s="234">
        <v>1702000</v>
      </c>
      <c r="G16" s="235">
        <v>10779781</v>
      </c>
      <c r="H16" s="18">
        <v>1695884</v>
      </c>
      <c r="I16" s="487">
        <f>SUM(H16-F16)</f>
        <v>-6116</v>
      </c>
      <c r="J16" s="240">
        <v>0</v>
      </c>
      <c r="K16" s="255">
        <f>SUM(G16-H16+J16)</f>
        <v>9083897</v>
      </c>
      <c r="L16" s="808">
        <f t="shared" si="3"/>
        <v>0.1573</v>
      </c>
      <c r="M16" s="503">
        <v>0.2064</v>
      </c>
      <c r="N16" s="468">
        <f t="shared" si="4"/>
        <v>-4.91</v>
      </c>
      <c r="O16" s="330">
        <f t="shared" si="1"/>
        <v>0.99639999999999995</v>
      </c>
      <c r="P16" s="330">
        <v>0.2064</v>
      </c>
    </row>
    <row r="17" spans="1:16" ht="29.25" customHeight="1">
      <c r="A17" s="1139"/>
      <c r="B17" s="1151"/>
      <c r="C17" s="1154" t="s">
        <v>20</v>
      </c>
      <c r="D17" s="1155"/>
      <c r="E17" s="25" t="s">
        <v>40</v>
      </c>
      <c r="F17" s="236">
        <v>137000</v>
      </c>
      <c r="G17" s="237">
        <v>564000</v>
      </c>
      <c r="H17" s="26">
        <v>137100</v>
      </c>
      <c r="I17" s="488">
        <f>SUM(H17-F17)</f>
        <v>100</v>
      </c>
      <c r="J17" s="241">
        <v>0</v>
      </c>
      <c r="K17" s="256">
        <f>SUM(G17-H17+J17)</f>
        <v>426900</v>
      </c>
      <c r="L17" s="506">
        <f t="shared" si="3"/>
        <v>0.24310000000000001</v>
      </c>
      <c r="M17" s="505">
        <v>0.4365</v>
      </c>
      <c r="N17" s="469">
        <f t="shared" si="4"/>
        <v>-19.34</v>
      </c>
      <c r="O17" s="30">
        <f t="shared" si="1"/>
        <v>1.0006999999999999</v>
      </c>
      <c r="P17" s="30">
        <v>0.4365</v>
      </c>
    </row>
    <row r="18" spans="1:16" ht="29.25" customHeight="1">
      <c r="A18" s="1139"/>
      <c r="B18" s="1151"/>
      <c r="C18" s="1156" t="s">
        <v>22</v>
      </c>
      <c r="D18" s="1157"/>
      <c r="E18" s="25" t="s">
        <v>41</v>
      </c>
      <c r="F18" s="236">
        <v>8268000</v>
      </c>
      <c r="G18" s="237">
        <v>44980331</v>
      </c>
      <c r="H18" s="26">
        <v>8268956</v>
      </c>
      <c r="I18" s="488">
        <f>SUM(H18-F18)</f>
        <v>956</v>
      </c>
      <c r="J18" s="241">
        <v>0</v>
      </c>
      <c r="K18" s="257">
        <f>SUM(G18-H18+J18)</f>
        <v>36711375</v>
      </c>
      <c r="L18" s="506">
        <f t="shared" si="3"/>
        <v>0.18379999999999999</v>
      </c>
      <c r="M18" s="505">
        <v>0.1232</v>
      </c>
      <c r="N18" s="469">
        <f t="shared" si="4"/>
        <v>6.0599999999999987</v>
      </c>
      <c r="O18" s="30">
        <f t="shared" si="1"/>
        <v>1.0001</v>
      </c>
      <c r="P18" s="30">
        <v>0.1232</v>
      </c>
    </row>
    <row r="19" spans="1:16" s="38" customFormat="1" ht="29.25" customHeight="1">
      <c r="A19" s="1139"/>
      <c r="B19" s="1151"/>
      <c r="C19" s="1154" t="s">
        <v>31</v>
      </c>
      <c r="D19" s="1155"/>
      <c r="E19" s="32" t="s">
        <v>42</v>
      </c>
      <c r="F19" s="236">
        <v>162000</v>
      </c>
      <c r="G19" s="237">
        <v>728238</v>
      </c>
      <c r="H19" s="26">
        <v>162173</v>
      </c>
      <c r="I19" s="488">
        <f>SUM(H19-F19)</f>
        <v>173</v>
      </c>
      <c r="J19" s="241">
        <v>0</v>
      </c>
      <c r="K19" s="257">
        <f>SUM(G19-H19+J19)</f>
        <v>566065</v>
      </c>
      <c r="L19" s="506">
        <f t="shared" si="3"/>
        <v>0.22270000000000001</v>
      </c>
      <c r="M19" s="507">
        <v>0.18240000000000001</v>
      </c>
      <c r="N19" s="470">
        <f t="shared" si="4"/>
        <v>4.03</v>
      </c>
      <c r="O19" s="36">
        <f t="shared" si="1"/>
        <v>1.0011000000000001</v>
      </c>
      <c r="P19" s="36">
        <v>0.18240000000000001</v>
      </c>
    </row>
    <row r="20" spans="1:16" ht="29.25" customHeight="1" thickBot="1">
      <c r="A20" s="1139"/>
      <c r="B20" s="1152"/>
      <c r="C20" s="1158" t="s">
        <v>43</v>
      </c>
      <c r="D20" s="1159"/>
      <c r="E20" s="331" t="s">
        <v>44</v>
      </c>
      <c r="F20" s="356">
        <v>777000</v>
      </c>
      <c r="G20" s="357">
        <v>4600931</v>
      </c>
      <c r="H20" s="332">
        <v>777244</v>
      </c>
      <c r="I20" s="489">
        <f>SUM(H20-F20)</f>
        <v>244</v>
      </c>
      <c r="J20" s="91">
        <v>0</v>
      </c>
      <c r="K20" s="43">
        <f>SUM(G20-H20+J20)</f>
        <v>3823687</v>
      </c>
      <c r="L20" s="809">
        <f t="shared" si="3"/>
        <v>0.16889999999999999</v>
      </c>
      <c r="M20" s="509">
        <v>0.1139</v>
      </c>
      <c r="N20" s="471">
        <f t="shared" si="4"/>
        <v>5.4999999999999991</v>
      </c>
      <c r="O20" s="47">
        <f t="shared" si="1"/>
        <v>1.0003</v>
      </c>
      <c r="P20" s="47">
        <v>0.1139</v>
      </c>
    </row>
    <row r="21" spans="1:16" ht="29.25" customHeight="1" thickBot="1">
      <c r="A21" s="1139"/>
      <c r="B21" s="1160" t="s">
        <v>45</v>
      </c>
      <c r="C21" s="1161"/>
      <c r="D21" s="1161"/>
      <c r="E21" s="1162"/>
      <c r="F21" s="319">
        <f>SUM(F16:F20)</f>
        <v>11046000</v>
      </c>
      <c r="G21" s="320">
        <f>SUM(G16,G17,G18,G19,G20)</f>
        <v>61653281</v>
      </c>
      <c r="H21" s="320">
        <f t="shared" ref="H21:K21" si="6">SUM(H16,H17,H18,H19,H20)</f>
        <v>11041357</v>
      </c>
      <c r="I21" s="490">
        <f>SUM(I16,I17,I18,I19,I20)</f>
        <v>-4643</v>
      </c>
      <c r="J21" s="320">
        <f t="shared" si="6"/>
        <v>0</v>
      </c>
      <c r="K21" s="321">
        <f t="shared" si="6"/>
        <v>50611924</v>
      </c>
      <c r="L21" s="810">
        <f t="shared" si="3"/>
        <v>0.17910000000000001</v>
      </c>
      <c r="M21" s="511">
        <v>0.13950000000000001</v>
      </c>
      <c r="N21" s="472">
        <f>SUM(L21-M21)*100</f>
        <v>3.9599999999999995</v>
      </c>
      <c r="O21" s="325">
        <f t="shared" si="1"/>
        <v>0.99960000000000004</v>
      </c>
      <c r="P21" s="325">
        <v>0.13950000000000001</v>
      </c>
    </row>
    <row r="22" spans="1:16" ht="29.25" customHeight="1" thickTop="1" thickBot="1">
      <c r="A22" s="1140"/>
      <c r="B22" s="1116" t="s">
        <v>46</v>
      </c>
      <c r="C22" s="1117"/>
      <c r="D22" s="1117"/>
      <c r="E22" s="1118"/>
      <c r="F22" s="304">
        <f>F15+F21</f>
        <v>1373629000</v>
      </c>
      <c r="G22" s="305">
        <f t="shared" ref="G22" si="7">SUM(G15+G21)</f>
        <v>1430020660</v>
      </c>
      <c r="H22" s="81">
        <f t="shared" ref="H22:K22" si="8">SUM(H15+H21)</f>
        <v>1372761088</v>
      </c>
      <c r="I22" s="489">
        <f t="shared" si="8"/>
        <v>-867912</v>
      </c>
      <c r="J22" s="306">
        <f t="shared" si="8"/>
        <v>105678</v>
      </c>
      <c r="K22" s="307">
        <f t="shared" si="8"/>
        <v>57365250</v>
      </c>
      <c r="L22" s="809">
        <f t="shared" si="3"/>
        <v>0.95989999999999998</v>
      </c>
      <c r="M22" s="513">
        <v>0.9526</v>
      </c>
      <c r="N22" s="473">
        <f>SUM(L22-M22)*100</f>
        <v>0.72999999999999732</v>
      </c>
      <c r="O22" s="95">
        <f t="shared" si="1"/>
        <v>0.99939999999999996</v>
      </c>
      <c r="P22" s="95">
        <v>0.9526</v>
      </c>
    </row>
    <row r="23" spans="1:16" ht="24" customHeight="1" thickBot="1">
      <c r="B23" s="60"/>
      <c r="C23" s="60"/>
      <c r="D23" s="60"/>
      <c r="E23" s="60"/>
      <c r="J23" s="802"/>
      <c r="L23" s="61"/>
      <c r="M23" s="61"/>
      <c r="N23" s="474"/>
      <c r="O23" s="62"/>
      <c r="P23" s="62"/>
    </row>
    <row r="24" spans="1:16" ht="29.25" customHeight="1">
      <c r="A24" s="1113" t="s">
        <v>104</v>
      </c>
      <c r="B24" s="1114"/>
      <c r="C24" s="1114"/>
      <c r="D24" s="1114"/>
      <c r="E24" s="1115"/>
      <c r="F24" s="1119" t="s">
        <v>1</v>
      </c>
      <c r="G24" s="1121" t="s">
        <v>2</v>
      </c>
      <c r="H24" s="6" t="s">
        <v>135</v>
      </c>
      <c r="I24" s="481" t="s">
        <v>4</v>
      </c>
      <c r="J24" s="833" t="s">
        <v>5</v>
      </c>
      <c r="K24" s="835" t="s">
        <v>136</v>
      </c>
      <c r="L24" s="1123" t="s">
        <v>137</v>
      </c>
      <c r="M24" s="1124"/>
      <c r="N24" s="462" t="s">
        <v>95</v>
      </c>
      <c r="O24" s="9" t="s">
        <v>140</v>
      </c>
      <c r="P24" s="9" t="s">
        <v>9</v>
      </c>
    </row>
    <row r="25" spans="1:16" ht="29.25" customHeight="1" thickBot="1">
      <c r="A25" s="1116"/>
      <c r="B25" s="1117"/>
      <c r="C25" s="1117"/>
      <c r="D25" s="1117"/>
      <c r="E25" s="1118"/>
      <c r="F25" s="1120"/>
      <c r="G25" s="1122"/>
      <c r="H25" s="495" t="s">
        <v>109</v>
      </c>
      <c r="I25" s="482" t="s">
        <v>10</v>
      </c>
      <c r="J25" s="274" t="s">
        <v>110</v>
      </c>
      <c r="K25" s="303" t="s">
        <v>109</v>
      </c>
      <c r="L25" s="13" t="s">
        <v>12</v>
      </c>
      <c r="M25" s="14" t="s">
        <v>94</v>
      </c>
      <c r="N25" s="463" t="s">
        <v>13</v>
      </c>
      <c r="O25" s="16" t="s">
        <v>138</v>
      </c>
      <c r="P25" s="16" t="s">
        <v>139</v>
      </c>
    </row>
    <row r="26" spans="1:16" ht="29.25" customHeight="1" thickBot="1">
      <c r="A26" s="1138" t="s">
        <v>47</v>
      </c>
      <c r="B26" s="210" t="s">
        <v>17</v>
      </c>
      <c r="C26" s="1141" t="s">
        <v>48</v>
      </c>
      <c r="D26" s="1142"/>
      <c r="E26" s="178"/>
      <c r="F26" s="243">
        <v>282185000</v>
      </c>
      <c r="G26" s="211">
        <v>290343900</v>
      </c>
      <c r="H26" s="211">
        <v>285497600</v>
      </c>
      <c r="I26" s="492">
        <f>SUM(H26-F26)</f>
        <v>3312600</v>
      </c>
      <c r="J26" s="213">
        <v>180400</v>
      </c>
      <c r="K26" s="333">
        <f>SUM(G26-H26+J26)</f>
        <v>5026700</v>
      </c>
      <c r="L26" s="517">
        <f>ROUND((H26-J26)/G26,4)</f>
        <v>0.98270000000000002</v>
      </c>
      <c r="M26" s="497">
        <v>0.98299999999999998</v>
      </c>
      <c r="N26" s="464">
        <f>SUM(L26-M26)*100</f>
        <v>-2.9999999999996696E-2</v>
      </c>
      <c r="O26" s="214">
        <f>ROUND(H26/F26,4)</f>
        <v>1.0117</v>
      </c>
      <c r="P26" s="184">
        <v>0.98299999999999998</v>
      </c>
    </row>
    <row r="27" spans="1:16" ht="29.25" customHeight="1" thickBot="1">
      <c r="A27" s="1139"/>
      <c r="B27" s="334" t="s">
        <v>38</v>
      </c>
      <c r="C27" s="1143" t="s">
        <v>48</v>
      </c>
      <c r="D27" s="1144"/>
      <c r="E27" s="335"/>
      <c r="F27" s="358">
        <v>5100000</v>
      </c>
      <c r="G27" s="336">
        <v>35625025</v>
      </c>
      <c r="H27" s="336">
        <v>5132963</v>
      </c>
      <c r="I27" s="493">
        <f>SUM(H27-F27)</f>
        <v>32963</v>
      </c>
      <c r="J27" s="338">
        <v>0</v>
      </c>
      <c r="K27" s="339">
        <f>SUM(G27-H27+J27)</f>
        <v>30492062</v>
      </c>
      <c r="L27" s="811">
        <f>ROUND((H27-J27)/G27,4)</f>
        <v>0.14410000000000001</v>
      </c>
      <c r="M27" s="515">
        <v>0.18490000000000001</v>
      </c>
      <c r="N27" s="475">
        <f>SUM(L27-M27)*100</f>
        <v>-4.08</v>
      </c>
      <c r="O27" s="343">
        <f>ROUND(H27/F27,4)</f>
        <v>1.0065</v>
      </c>
      <c r="P27" s="459">
        <v>0.18490000000000001</v>
      </c>
    </row>
    <row r="28" spans="1:16" ht="29.25" customHeight="1" thickTop="1" thickBot="1">
      <c r="A28" s="1140"/>
      <c r="B28" s="1116" t="s">
        <v>45</v>
      </c>
      <c r="C28" s="1117"/>
      <c r="D28" s="1117"/>
      <c r="E28" s="1118"/>
      <c r="F28" s="304">
        <f>SUM(F26:F27)</f>
        <v>287285000</v>
      </c>
      <c r="G28" s="81">
        <f>SUM(G26:G27)</f>
        <v>325968925</v>
      </c>
      <c r="H28" s="81">
        <f t="shared" ref="H28:K28" si="9">SUM(H26:H27)</f>
        <v>290630563</v>
      </c>
      <c r="I28" s="489">
        <f t="shared" si="9"/>
        <v>3345563</v>
      </c>
      <c r="J28" s="82">
        <f t="shared" si="9"/>
        <v>180400</v>
      </c>
      <c r="K28" s="305">
        <f t="shared" si="9"/>
        <v>35518762</v>
      </c>
      <c r="L28" s="812">
        <f>ROUND((H28-J28)/G28,4)</f>
        <v>0.89100000000000001</v>
      </c>
      <c r="M28" s="513">
        <v>0.88339999999999996</v>
      </c>
      <c r="N28" s="473">
        <f>SUM(L28-M28)*100</f>
        <v>0.76000000000000512</v>
      </c>
      <c r="O28" s="95">
        <f>ROUND(H28/F28,4)</f>
        <v>1.0116000000000001</v>
      </c>
      <c r="P28" s="95">
        <v>0.88339999999999996</v>
      </c>
    </row>
    <row r="29" spans="1:16" ht="24" customHeight="1" thickBot="1">
      <c r="A29" s="73"/>
      <c r="B29" s="73"/>
      <c r="C29" s="73"/>
      <c r="D29" s="73"/>
      <c r="E29" s="74"/>
      <c r="L29" s="75"/>
      <c r="M29" s="76"/>
      <c r="N29" s="474"/>
      <c r="O29" s="75"/>
      <c r="P29" s="75"/>
    </row>
    <row r="30" spans="1:16" ht="29.25" customHeight="1">
      <c r="A30" s="1113" t="s">
        <v>104</v>
      </c>
      <c r="B30" s="1114"/>
      <c r="C30" s="1114"/>
      <c r="D30" s="1114"/>
      <c r="E30" s="1115"/>
      <c r="F30" s="1119" t="s">
        <v>1</v>
      </c>
      <c r="G30" s="1121" t="s">
        <v>2</v>
      </c>
      <c r="H30" s="6" t="s">
        <v>135</v>
      </c>
      <c r="I30" s="481" t="s">
        <v>4</v>
      </c>
      <c r="J30" s="833" t="s">
        <v>5</v>
      </c>
      <c r="K30" s="835" t="s">
        <v>136</v>
      </c>
      <c r="L30" s="1123" t="s">
        <v>137</v>
      </c>
      <c r="M30" s="1124"/>
      <c r="N30" s="462" t="s">
        <v>95</v>
      </c>
      <c r="O30" s="9" t="s">
        <v>140</v>
      </c>
      <c r="P30" s="9" t="s">
        <v>9</v>
      </c>
    </row>
    <row r="31" spans="1:16" ht="29.25" customHeight="1" thickBot="1">
      <c r="A31" s="1116"/>
      <c r="B31" s="1117"/>
      <c r="C31" s="1117"/>
      <c r="D31" s="1117"/>
      <c r="E31" s="1118"/>
      <c r="F31" s="1120"/>
      <c r="G31" s="1122"/>
      <c r="H31" s="495" t="s">
        <v>109</v>
      </c>
      <c r="I31" s="482" t="s">
        <v>10</v>
      </c>
      <c r="J31" s="274" t="s">
        <v>110</v>
      </c>
      <c r="K31" s="303" t="s">
        <v>109</v>
      </c>
      <c r="L31" s="13" t="s">
        <v>12</v>
      </c>
      <c r="M31" s="14" t="s">
        <v>94</v>
      </c>
      <c r="N31" s="463" t="s">
        <v>13</v>
      </c>
      <c r="O31" s="16" t="s">
        <v>138</v>
      </c>
      <c r="P31" s="16" t="s">
        <v>139</v>
      </c>
    </row>
    <row r="32" spans="1:16" ht="29.25" customHeight="1" thickBot="1">
      <c r="A32" s="1125" t="s">
        <v>49</v>
      </c>
      <c r="B32" s="215" t="s">
        <v>50</v>
      </c>
      <c r="C32" s="1128" t="s">
        <v>51</v>
      </c>
      <c r="D32" s="1129"/>
      <c r="E32" s="216"/>
      <c r="F32" s="243">
        <v>237300000</v>
      </c>
      <c r="G32" s="211">
        <v>238818500</v>
      </c>
      <c r="H32" s="211">
        <v>238639300</v>
      </c>
      <c r="I32" s="483">
        <f>SUM(H32-F32)</f>
        <v>1339300</v>
      </c>
      <c r="J32" s="231">
        <v>130500</v>
      </c>
      <c r="K32" s="346">
        <f>SUM(G32-H32)</f>
        <v>179200</v>
      </c>
      <c r="L32" s="517">
        <f>ROUND((H32-J32)/G32,4)</f>
        <v>0.99870000000000003</v>
      </c>
      <c r="M32" s="516">
        <v>0.99850000000000005</v>
      </c>
      <c r="N32" s="464">
        <f>SUM(L32-M32)*100</f>
        <v>1.9999999999997797E-2</v>
      </c>
      <c r="O32" s="214">
        <f>ROUND(H32/F32,4)</f>
        <v>1.0056</v>
      </c>
      <c r="P32" s="460">
        <v>0.99850000000000005</v>
      </c>
    </row>
    <row r="33" spans="1:16" ht="29.25" customHeight="1" thickBot="1">
      <c r="A33" s="1126"/>
      <c r="B33" s="347" t="s">
        <v>38</v>
      </c>
      <c r="C33" s="1132" t="s">
        <v>51</v>
      </c>
      <c r="D33" s="1133"/>
      <c r="E33" s="335"/>
      <c r="F33" s="359">
        <v>190000</v>
      </c>
      <c r="G33" s="348">
        <v>620700</v>
      </c>
      <c r="H33" s="348">
        <v>288800</v>
      </c>
      <c r="I33" s="494">
        <f>SUM(H33-F33)</f>
        <v>98800</v>
      </c>
      <c r="J33" s="350">
        <v>0</v>
      </c>
      <c r="K33" s="339">
        <f>SUM(G33-H33)</f>
        <v>331900</v>
      </c>
      <c r="L33" s="811">
        <f>ROUND((H33-J33)/G33,4)</f>
        <v>0.46529999999999999</v>
      </c>
      <c r="M33" s="515">
        <v>0.4602</v>
      </c>
      <c r="N33" s="475">
        <f>SUM(L33-M33)*100</f>
        <v>0.50999999999999934</v>
      </c>
      <c r="O33" s="343">
        <f>ROUND(H33/F33,4)</f>
        <v>1.52</v>
      </c>
      <c r="P33" s="459">
        <v>0.4602</v>
      </c>
    </row>
    <row r="34" spans="1:16" ht="29.25" customHeight="1" thickTop="1" thickBot="1">
      <c r="A34" s="1127"/>
      <c r="B34" s="1116" t="s">
        <v>52</v>
      </c>
      <c r="C34" s="1117"/>
      <c r="D34" s="1117"/>
      <c r="E34" s="1118"/>
      <c r="F34" s="304">
        <f>SUM(F32:F33)</f>
        <v>237490000</v>
      </c>
      <c r="G34" s="81">
        <f>SUM(G32:G33)</f>
        <v>239439200</v>
      </c>
      <c r="H34" s="81">
        <f t="shared" ref="H34:K34" si="10">SUM(H32:H33)</f>
        <v>238928100</v>
      </c>
      <c r="I34" s="489">
        <f t="shared" si="10"/>
        <v>1438100</v>
      </c>
      <c r="J34" s="82">
        <f t="shared" si="10"/>
        <v>130500</v>
      </c>
      <c r="K34" s="81">
        <f t="shared" si="10"/>
        <v>511100</v>
      </c>
      <c r="L34" s="812">
        <f>ROUND((H34-J34)/G34,4)</f>
        <v>0.99729999999999996</v>
      </c>
      <c r="M34" s="513">
        <v>0.99680000000000002</v>
      </c>
      <c r="N34" s="473">
        <f>SUM(L34-M34)*100</f>
        <v>4.9999999999994493E-2</v>
      </c>
      <c r="O34" s="95">
        <f>ROUND(H34/F34,4)</f>
        <v>1.0061</v>
      </c>
      <c r="P34" s="95">
        <v>0.99680000000000002</v>
      </c>
    </row>
    <row r="35" spans="1:16" ht="24" customHeight="1" thickBot="1">
      <c r="A35" s="83"/>
      <c r="B35" s="84"/>
      <c r="C35" s="84"/>
      <c r="D35" s="84"/>
      <c r="E35" s="84"/>
      <c r="L35" s="85"/>
      <c r="M35" s="86"/>
      <c r="N35" s="476"/>
      <c r="O35" s="86"/>
      <c r="P35" s="87"/>
    </row>
    <row r="36" spans="1:16" ht="29.25" customHeight="1">
      <c r="A36" s="1113" t="s">
        <v>104</v>
      </c>
      <c r="B36" s="1114"/>
      <c r="C36" s="1114"/>
      <c r="D36" s="1114"/>
      <c r="E36" s="1115"/>
      <c r="F36" s="1119" t="s">
        <v>1</v>
      </c>
      <c r="G36" s="1121" t="s">
        <v>2</v>
      </c>
      <c r="H36" s="6" t="s">
        <v>135</v>
      </c>
      <c r="I36" s="481" t="s">
        <v>4</v>
      </c>
      <c r="J36" s="833" t="s">
        <v>5</v>
      </c>
      <c r="K36" s="835" t="s">
        <v>136</v>
      </c>
      <c r="L36" s="1123" t="s">
        <v>137</v>
      </c>
      <c r="M36" s="1124"/>
      <c r="N36" s="462" t="s">
        <v>95</v>
      </c>
      <c r="O36" s="9" t="s">
        <v>140</v>
      </c>
      <c r="P36" s="9" t="s">
        <v>9</v>
      </c>
    </row>
    <row r="37" spans="1:16" ht="29.25" customHeight="1" thickBot="1">
      <c r="A37" s="1116"/>
      <c r="B37" s="1117"/>
      <c r="C37" s="1117"/>
      <c r="D37" s="1117"/>
      <c r="E37" s="1118"/>
      <c r="F37" s="1120"/>
      <c r="G37" s="1122"/>
      <c r="H37" s="495" t="s">
        <v>109</v>
      </c>
      <c r="I37" s="482" t="s">
        <v>10</v>
      </c>
      <c r="J37" s="274" t="s">
        <v>110</v>
      </c>
      <c r="K37" s="303" t="s">
        <v>109</v>
      </c>
      <c r="L37" s="13" t="s">
        <v>12</v>
      </c>
      <c r="M37" s="14" t="s">
        <v>94</v>
      </c>
      <c r="N37" s="463" t="s">
        <v>13</v>
      </c>
      <c r="O37" s="16" t="s">
        <v>138</v>
      </c>
      <c r="P37" s="16" t="s">
        <v>139</v>
      </c>
    </row>
    <row r="38" spans="1:16" ht="29.25" customHeight="1" thickBot="1">
      <c r="A38" s="1125" t="s">
        <v>148</v>
      </c>
      <c r="B38" s="215" t="s">
        <v>50</v>
      </c>
      <c r="C38" s="1128" t="s">
        <v>54</v>
      </c>
      <c r="D38" s="1129"/>
      <c r="E38" s="216"/>
      <c r="F38" s="243">
        <v>190377000</v>
      </c>
      <c r="G38" s="211">
        <v>191081100</v>
      </c>
      <c r="H38" s="211">
        <v>190709200</v>
      </c>
      <c r="I38" s="492">
        <f>SUM(H38-F38)</f>
        <v>332200</v>
      </c>
      <c r="J38" s="213">
        <v>62400</v>
      </c>
      <c r="K38" s="261">
        <f>SUM(G38-H38)</f>
        <v>371900</v>
      </c>
      <c r="L38" s="517">
        <f>ROUND((H38-J38)/G38,4)</f>
        <v>0.99770000000000003</v>
      </c>
      <c r="M38" s="516">
        <v>0.99919999999999998</v>
      </c>
      <c r="N38" s="477">
        <f>SUM(L38-M38)*100</f>
        <v>-0.14999999999999458</v>
      </c>
      <c r="O38" s="223">
        <f>ROUND(H38/F38,4)</f>
        <v>1.0017</v>
      </c>
      <c r="P38" s="460">
        <v>0.99919999999999998</v>
      </c>
    </row>
    <row r="39" spans="1:16" ht="29.25" customHeight="1" thickBot="1">
      <c r="A39" s="1126"/>
      <c r="B39" s="351" t="s">
        <v>38</v>
      </c>
      <c r="C39" s="1130" t="s">
        <v>54</v>
      </c>
      <c r="D39" s="1131"/>
      <c r="E39" s="352"/>
      <c r="F39" s="358">
        <v>180000</v>
      </c>
      <c r="G39" s="353">
        <v>225504</v>
      </c>
      <c r="H39" s="353">
        <v>155804</v>
      </c>
      <c r="I39" s="493">
        <f>SUM(H39-F39)</f>
        <v>-24196</v>
      </c>
      <c r="J39" s="338">
        <v>0</v>
      </c>
      <c r="K39" s="321">
        <f>SUM(G39-H39)</f>
        <v>69700</v>
      </c>
      <c r="L39" s="811">
        <f>ROUND((H39-J39)/G39,4)</f>
        <v>0.69089999999999996</v>
      </c>
      <c r="M39" s="511">
        <v>0.84960000000000002</v>
      </c>
      <c r="N39" s="475">
        <f>SUM(L39-M39)*100</f>
        <v>-15.870000000000006</v>
      </c>
      <c r="O39" s="325">
        <f>ROUND(H39/F39,4)</f>
        <v>0.86560000000000004</v>
      </c>
      <c r="P39" s="325">
        <v>0.84960000000000002</v>
      </c>
    </row>
    <row r="40" spans="1:16" ht="29.25" customHeight="1" thickTop="1" thickBot="1">
      <c r="A40" s="1127"/>
      <c r="B40" s="1116" t="s">
        <v>52</v>
      </c>
      <c r="C40" s="1117"/>
      <c r="D40" s="1117"/>
      <c r="E40" s="1118"/>
      <c r="F40" s="304">
        <f>SUM(F38:F39)</f>
        <v>190557000</v>
      </c>
      <c r="G40" s="81">
        <f>SUM(G38:G39)</f>
        <v>191306604</v>
      </c>
      <c r="H40" s="81">
        <f t="shared" ref="H40:K40" si="11">SUM(H38:H39)</f>
        <v>190865004</v>
      </c>
      <c r="I40" s="489">
        <f t="shared" si="11"/>
        <v>308004</v>
      </c>
      <c r="J40" s="82">
        <f t="shared" si="11"/>
        <v>62400</v>
      </c>
      <c r="K40" s="81">
        <f t="shared" si="11"/>
        <v>441600</v>
      </c>
      <c r="L40" s="812">
        <f>ROUND((H40-J40)/G40,4)</f>
        <v>0.99739999999999995</v>
      </c>
      <c r="M40" s="513">
        <v>0.99839999999999995</v>
      </c>
      <c r="N40" s="478">
        <f>SUM(L40-M40)*100</f>
        <v>-0.10000000000000009</v>
      </c>
      <c r="O40" s="95">
        <f>ROUND(H40/F40,4)</f>
        <v>1.0016</v>
      </c>
      <c r="P40" s="95">
        <v>0.99839999999999995</v>
      </c>
    </row>
  </sheetData>
  <mergeCells count="49">
    <mergeCell ref="A1:H1"/>
    <mergeCell ref="O2:P2"/>
    <mergeCell ref="A3:E4"/>
    <mergeCell ref="F3:F4"/>
    <mergeCell ref="G3:G4"/>
    <mergeCell ref="L3:M3"/>
    <mergeCell ref="L24:M24"/>
    <mergeCell ref="B15:E15"/>
    <mergeCell ref="B16:B20"/>
    <mergeCell ref="C16:D16"/>
    <mergeCell ref="C17:D17"/>
    <mergeCell ref="C18:D18"/>
    <mergeCell ref="C19:D19"/>
    <mergeCell ref="C20:D20"/>
    <mergeCell ref="B21:E21"/>
    <mergeCell ref="B22:E22"/>
    <mergeCell ref="A24:E25"/>
    <mergeCell ref="F24:F25"/>
    <mergeCell ref="G24:G25"/>
    <mergeCell ref="A5:A22"/>
    <mergeCell ref="B5:B14"/>
    <mergeCell ref="C5:D5"/>
    <mergeCell ref="C6:D6"/>
    <mergeCell ref="C7:D7"/>
    <mergeCell ref="C10:D10"/>
    <mergeCell ref="C11:D11"/>
    <mergeCell ref="C12:D12"/>
    <mergeCell ref="C13:D13"/>
    <mergeCell ref="C14:D14"/>
    <mergeCell ref="A26:A28"/>
    <mergeCell ref="C26:D26"/>
    <mergeCell ref="C27:D27"/>
    <mergeCell ref="B28:E28"/>
    <mergeCell ref="A30:E31"/>
    <mergeCell ref="G30:G31"/>
    <mergeCell ref="L30:M30"/>
    <mergeCell ref="A32:A34"/>
    <mergeCell ref="C32:D32"/>
    <mergeCell ref="C33:D33"/>
    <mergeCell ref="B34:E34"/>
    <mergeCell ref="F30:F31"/>
    <mergeCell ref="A36:E37"/>
    <mergeCell ref="F36:F37"/>
    <mergeCell ref="G36:G37"/>
    <mergeCell ref="L36:M36"/>
    <mergeCell ref="A38:A40"/>
    <mergeCell ref="C38:D38"/>
    <mergeCell ref="C39:D39"/>
    <mergeCell ref="B40:E40"/>
  </mergeCells>
  <phoneticPr fontId="3"/>
  <printOptions horizontalCentered="1"/>
  <pageMargins left="0.19685039370078741" right="0.19685039370078741" top="0.59055118110236227" bottom="0.19685039370078741" header="0.31496062992125984" footer="0.31496062992125984"/>
  <pageSetup paperSize="9" scale="50" fitToWidth="0" fitToHeight="0" orientation="landscape" cellComments="asDisplayed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70"/>
  <sheetViews>
    <sheetView view="pageBreakPreview" topLeftCell="C1" zoomScaleNormal="100" zoomScaleSheetLayoutView="100" workbookViewId="0">
      <selection activeCell="A2" sqref="A2"/>
    </sheetView>
  </sheetViews>
  <sheetFormatPr defaultColWidth="9" defaultRowHeight="13.5"/>
  <cols>
    <col min="1" max="1" width="11" style="99" bestFit="1" customWidth="1"/>
    <col min="2" max="2" width="3.625" style="99" customWidth="1"/>
    <col min="3" max="4" width="13.625" style="99" customWidth="1"/>
    <col min="5" max="5" width="3.125" style="99" customWidth="1"/>
    <col min="6" max="7" width="13.625" style="99" customWidth="1"/>
    <col min="8" max="8" width="3.75" style="99" customWidth="1"/>
    <col min="9" max="10" width="13.625" style="99" customWidth="1"/>
    <col min="11" max="11" width="2.625" style="99" customWidth="1"/>
    <col min="12" max="17" width="13.625" style="99" customWidth="1"/>
    <col min="18" max="18" width="3.625" style="99" customWidth="1"/>
    <col min="19" max="16384" width="9" style="99"/>
  </cols>
  <sheetData>
    <row r="1" spans="1:18" ht="21" customHeight="1" thickBot="1">
      <c r="A1" s="1284" t="s">
        <v>118</v>
      </c>
      <c r="B1" s="1284"/>
      <c r="C1" s="1284"/>
      <c r="D1" s="1284"/>
      <c r="E1" s="1284"/>
      <c r="F1" s="1284"/>
      <c r="G1" s="1284"/>
      <c r="H1" s="1284"/>
      <c r="I1" s="1284"/>
      <c r="J1" s="1284"/>
      <c r="K1" s="1284"/>
      <c r="L1" s="1284"/>
      <c r="M1" s="1284"/>
      <c r="N1" s="1284"/>
      <c r="O1" s="1284"/>
      <c r="P1" s="1284"/>
      <c r="Q1" s="1284"/>
      <c r="R1" s="1284"/>
    </row>
    <row r="2" spans="1:18">
      <c r="B2" s="524"/>
      <c r="C2" s="1285" t="s">
        <v>56</v>
      </c>
      <c r="D2" s="1286"/>
      <c r="E2" s="524"/>
      <c r="F2" s="1287" t="s">
        <v>123</v>
      </c>
      <c r="G2" s="1286"/>
      <c r="H2" s="524"/>
      <c r="I2" s="1287" t="s">
        <v>116</v>
      </c>
      <c r="J2" s="1286"/>
      <c r="K2" s="528"/>
      <c r="L2" s="1285" t="s">
        <v>105</v>
      </c>
      <c r="M2" s="1286"/>
      <c r="N2" s="1287" t="s">
        <v>57</v>
      </c>
      <c r="O2" s="1286"/>
      <c r="P2" s="1288" t="s">
        <v>59</v>
      </c>
      <c r="Q2" s="1289"/>
      <c r="R2" s="1290"/>
    </row>
    <row r="3" spans="1:18">
      <c r="B3" s="525"/>
      <c r="C3" s="621" t="s">
        <v>69</v>
      </c>
      <c r="D3" s="527" t="s">
        <v>115</v>
      </c>
      <c r="E3" s="531"/>
      <c r="F3" s="621" t="s">
        <v>69</v>
      </c>
      <c r="G3" s="527" t="s">
        <v>115</v>
      </c>
      <c r="H3" s="531"/>
      <c r="I3" s="621" t="s">
        <v>69</v>
      </c>
      <c r="J3" s="527" t="s">
        <v>115</v>
      </c>
      <c r="K3" s="525"/>
      <c r="L3" s="621" t="s">
        <v>69</v>
      </c>
      <c r="M3" s="527" t="s">
        <v>115</v>
      </c>
      <c r="N3" s="621" t="s">
        <v>69</v>
      </c>
      <c r="O3" s="527" t="s">
        <v>115</v>
      </c>
      <c r="P3" s="621" t="s">
        <v>69</v>
      </c>
      <c r="Q3" s="574" t="s">
        <v>115</v>
      </c>
      <c r="R3" s="576"/>
    </row>
    <row r="4" spans="1:18">
      <c r="B4" s="542" t="s">
        <v>60</v>
      </c>
      <c r="C4" s="367"/>
      <c r="D4" s="423"/>
      <c r="E4" s="547" t="s">
        <v>124</v>
      </c>
      <c r="F4" s="640">
        <f>F6*I57</f>
        <v>522385918.60431999</v>
      </c>
      <c r="G4" s="589">
        <f>ROUND(G6*I57,0)</f>
        <v>517107787</v>
      </c>
      <c r="H4" s="547"/>
      <c r="I4" s="117">
        <v>35882100</v>
      </c>
      <c r="J4" s="371">
        <v>35463500</v>
      </c>
      <c r="K4" s="542" t="s">
        <v>61</v>
      </c>
      <c r="L4" s="117">
        <v>24660300</v>
      </c>
      <c r="M4" s="371">
        <v>19978400</v>
      </c>
      <c r="N4" s="117">
        <v>221035500</v>
      </c>
      <c r="O4" s="371">
        <v>185384800</v>
      </c>
      <c r="P4" s="117">
        <v>121459600</v>
      </c>
      <c r="Q4" s="614">
        <v>101087000</v>
      </c>
      <c r="R4" s="527" t="s">
        <v>61</v>
      </c>
    </row>
    <row r="5" spans="1:18" ht="14.25" thickBot="1">
      <c r="B5" s="542" t="s">
        <v>60</v>
      </c>
      <c r="C5" s="103"/>
      <c r="D5" s="373"/>
      <c r="E5" s="548" t="s">
        <v>125</v>
      </c>
      <c r="F5" s="640">
        <f>F6*I58</f>
        <v>49621281.395679988</v>
      </c>
      <c r="G5" s="589">
        <f>ROUND(G6*I58,0)</f>
        <v>49119913</v>
      </c>
      <c r="H5" s="548"/>
      <c r="I5" s="382"/>
      <c r="J5" s="379"/>
      <c r="K5" s="546" t="s">
        <v>62</v>
      </c>
      <c r="L5" s="382">
        <v>266201100</v>
      </c>
      <c r="M5" s="379">
        <v>203648800</v>
      </c>
      <c r="N5" s="382">
        <v>17771000</v>
      </c>
      <c r="O5" s="379">
        <v>14971300</v>
      </c>
      <c r="P5" s="382">
        <v>68402800</v>
      </c>
      <c r="Q5" s="615">
        <v>54147900</v>
      </c>
      <c r="R5" s="577" t="s">
        <v>62</v>
      </c>
    </row>
    <row r="6" spans="1:18" ht="15" thickTop="1" thickBot="1">
      <c r="B6" s="542" t="s">
        <v>60</v>
      </c>
      <c r="C6" s="103"/>
      <c r="D6" s="373"/>
      <c r="E6" s="646" t="s">
        <v>75</v>
      </c>
      <c r="F6" s="647">
        <v>572007200</v>
      </c>
      <c r="G6" s="648">
        <v>566227700</v>
      </c>
      <c r="H6" s="628"/>
      <c r="I6" s="629">
        <f>SUM(I4:I5)</f>
        <v>35882100</v>
      </c>
      <c r="J6" s="630">
        <f>SUM(J4:J5)</f>
        <v>35463500</v>
      </c>
      <c r="K6" s="631"/>
      <c r="L6" s="629">
        <f t="shared" ref="L6:Q6" si="0">SUM(L4:L5)</f>
        <v>290861400</v>
      </c>
      <c r="M6" s="630">
        <f t="shared" si="0"/>
        <v>223627200</v>
      </c>
      <c r="N6" s="629">
        <f t="shared" si="0"/>
        <v>238806500</v>
      </c>
      <c r="O6" s="630">
        <f t="shared" si="0"/>
        <v>200356100</v>
      </c>
      <c r="P6" s="629">
        <f t="shared" si="0"/>
        <v>189862400</v>
      </c>
      <c r="Q6" s="632">
        <f t="shared" si="0"/>
        <v>155234900</v>
      </c>
      <c r="R6" s="633"/>
    </row>
    <row r="7" spans="1:18">
      <c r="B7" s="542" t="s">
        <v>60</v>
      </c>
      <c r="C7" s="103"/>
      <c r="D7" s="373"/>
      <c r="E7" s="1267" t="s">
        <v>66</v>
      </c>
      <c r="F7" s="584"/>
      <c r="G7" s="585"/>
      <c r="H7" s="1267" t="s">
        <v>66</v>
      </c>
      <c r="I7" s="584"/>
      <c r="J7" s="585"/>
      <c r="K7" s="586"/>
      <c r="L7" s="584"/>
      <c r="M7" s="585"/>
      <c r="N7" s="584"/>
      <c r="O7" s="585"/>
      <c r="P7" s="584"/>
      <c r="Q7" s="598"/>
      <c r="R7" s="600"/>
    </row>
    <row r="8" spans="1:18" ht="13.5" customHeight="1">
      <c r="B8" s="542" t="s">
        <v>60</v>
      </c>
      <c r="C8" s="103"/>
      <c r="D8" s="373"/>
      <c r="E8" s="1268"/>
      <c r="F8" s="103"/>
      <c r="G8" s="589">
        <f>ROUND(G10*I57,0)</f>
        <v>27215</v>
      </c>
      <c r="H8" s="1268"/>
      <c r="I8" s="103"/>
      <c r="J8" s="373">
        <v>0</v>
      </c>
      <c r="K8" s="542" t="s">
        <v>61</v>
      </c>
      <c r="L8" s="103"/>
      <c r="M8" s="373">
        <v>53800</v>
      </c>
      <c r="N8" s="103"/>
      <c r="O8" s="373">
        <v>785700</v>
      </c>
      <c r="P8" s="103"/>
      <c r="Q8" s="614">
        <v>320300</v>
      </c>
      <c r="R8" s="527" t="s">
        <v>61</v>
      </c>
    </row>
    <row r="9" spans="1:18" ht="14.25" thickBot="1">
      <c r="B9" s="542" t="s">
        <v>60</v>
      </c>
      <c r="C9" s="103"/>
      <c r="D9" s="373"/>
      <c r="E9" s="1268"/>
      <c r="F9" s="387"/>
      <c r="G9" s="589">
        <f>ROUND(G10*I58,0)</f>
        <v>2585</v>
      </c>
      <c r="H9" s="1268"/>
      <c r="I9" s="387"/>
      <c r="J9" s="386"/>
      <c r="K9" s="546" t="s">
        <v>62</v>
      </c>
      <c r="L9" s="387"/>
      <c r="M9" s="386">
        <v>112100</v>
      </c>
      <c r="N9" s="387"/>
      <c r="O9" s="386">
        <v>48200</v>
      </c>
      <c r="P9" s="387"/>
      <c r="Q9" s="616">
        <v>34200</v>
      </c>
      <c r="R9" s="577" t="s">
        <v>62</v>
      </c>
    </row>
    <row r="10" spans="1:18" ht="15" thickTop="1" thickBot="1">
      <c r="B10" s="542" t="s">
        <v>60</v>
      </c>
      <c r="C10" s="103"/>
      <c r="D10" s="373"/>
      <c r="E10" s="1269"/>
      <c r="F10" s="641"/>
      <c r="G10" s="649">
        <v>29800</v>
      </c>
      <c r="H10" s="1269"/>
      <c r="I10" s="641"/>
      <c r="J10" s="432">
        <f>SUM(J8:J9)</f>
        <v>0</v>
      </c>
      <c r="K10" s="635"/>
      <c r="L10" s="641"/>
      <c r="M10" s="432">
        <f>SUM(M8:M9)</f>
        <v>165900</v>
      </c>
      <c r="N10" s="641"/>
      <c r="O10" s="432">
        <f>SUM(O8:O9)</f>
        <v>833900</v>
      </c>
      <c r="P10" s="641"/>
      <c r="Q10" s="642">
        <f>SUM(Q8:Q9)</f>
        <v>354500</v>
      </c>
      <c r="R10" s="643"/>
    </row>
    <row r="11" spans="1:18" ht="13.5" customHeight="1">
      <c r="B11" s="542" t="s">
        <v>60</v>
      </c>
      <c r="C11" s="103"/>
      <c r="D11" s="373"/>
      <c r="E11" s="624"/>
      <c r="F11" s="1276" t="s">
        <v>126</v>
      </c>
      <c r="G11" s="1276"/>
      <c r="H11" s="624"/>
      <c r="I11" s="104"/>
      <c r="J11" s="104"/>
      <c r="K11" s="104"/>
      <c r="L11" s="104"/>
      <c r="M11" s="104"/>
      <c r="N11" s="104"/>
      <c r="O11" s="104"/>
      <c r="P11" s="104"/>
      <c r="Q11" s="104"/>
    </row>
    <row r="12" spans="1:18">
      <c r="B12" s="542" t="s">
        <v>60</v>
      </c>
      <c r="C12" s="103"/>
      <c r="D12" s="373"/>
      <c r="E12" s="624"/>
      <c r="F12" s="1277"/>
      <c r="G12" s="1277"/>
      <c r="H12" s="624"/>
      <c r="I12" s="104"/>
      <c r="J12" s="104"/>
      <c r="K12" s="104"/>
      <c r="L12" s="104"/>
      <c r="M12" s="104"/>
      <c r="N12" s="104"/>
      <c r="O12" s="104"/>
      <c r="P12" s="104"/>
      <c r="Q12" s="104"/>
    </row>
    <row r="13" spans="1:18">
      <c r="B13" s="542" t="s">
        <v>60</v>
      </c>
      <c r="C13" s="103"/>
      <c r="D13" s="429"/>
      <c r="E13" s="624"/>
      <c r="F13" s="1277"/>
      <c r="G13" s="1277"/>
      <c r="H13" s="624"/>
      <c r="I13" s="104"/>
      <c r="J13" s="104"/>
      <c r="K13" s="104"/>
      <c r="L13" s="104"/>
      <c r="M13" s="104"/>
      <c r="N13" s="104"/>
      <c r="O13" s="104"/>
      <c r="P13" s="104"/>
      <c r="Q13" s="104"/>
    </row>
    <row r="14" spans="1:18">
      <c r="B14" s="542" t="s">
        <v>60</v>
      </c>
      <c r="C14" s="103"/>
      <c r="D14" s="373"/>
      <c r="E14" s="624"/>
      <c r="F14" s="1277"/>
      <c r="G14" s="1277"/>
      <c r="H14" s="624"/>
      <c r="I14" s="104"/>
      <c r="J14" s="104"/>
      <c r="K14" s="104"/>
      <c r="L14" s="104"/>
      <c r="M14" s="104"/>
      <c r="N14" s="104"/>
      <c r="O14" s="104"/>
      <c r="P14" s="104"/>
      <c r="Q14" s="104"/>
    </row>
    <row r="15" spans="1:18">
      <c r="B15" s="542" t="s">
        <v>60</v>
      </c>
      <c r="C15" s="103"/>
      <c r="D15" s="373"/>
      <c r="E15" s="624"/>
      <c r="F15" s="104"/>
      <c r="G15" s="104"/>
      <c r="H15" s="624"/>
      <c r="I15" s="104"/>
      <c r="J15" s="113"/>
      <c r="K15" s="113"/>
      <c r="L15" s="1270"/>
      <c r="M15" s="1270"/>
      <c r="N15" s="1270"/>
      <c r="O15" s="1270"/>
      <c r="P15" s="114"/>
    </row>
    <row r="16" spans="1:18" ht="14.25" thickBot="1">
      <c r="B16" s="542" t="s">
        <v>60</v>
      </c>
      <c r="C16" s="103"/>
      <c r="D16" s="373"/>
      <c r="E16" s="624"/>
      <c r="F16" s="104"/>
      <c r="G16" s="104"/>
      <c r="H16" s="1271" t="s">
        <v>97</v>
      </c>
      <c r="I16" s="621" t="s">
        <v>74</v>
      </c>
      <c r="J16" s="113"/>
      <c r="K16" s="113"/>
      <c r="L16" s="627"/>
      <c r="M16" s="176"/>
      <c r="N16" s="176"/>
      <c r="O16" s="176"/>
      <c r="P16" s="114"/>
    </row>
    <row r="17" spans="1:18">
      <c r="B17" s="543"/>
      <c r="C17" s="103"/>
      <c r="D17" s="373"/>
      <c r="E17" s="624"/>
      <c r="F17" s="104"/>
      <c r="G17" s="104"/>
      <c r="H17" s="1272"/>
      <c r="I17" s="283">
        <v>0.60099999999999998</v>
      </c>
      <c r="J17" s="113"/>
      <c r="K17" s="113"/>
      <c r="L17" s="1278" t="s">
        <v>127</v>
      </c>
      <c r="M17" s="1279"/>
      <c r="N17" s="1279"/>
      <c r="O17" s="1280"/>
      <c r="P17" s="114"/>
    </row>
    <row r="18" spans="1:18" ht="14.25" thickBot="1">
      <c r="B18" s="544"/>
      <c r="C18" s="387"/>
      <c r="D18" s="386"/>
      <c r="E18" s="624"/>
      <c r="F18" s="104"/>
      <c r="G18" s="104"/>
      <c r="H18" s="1272"/>
      <c r="I18" s="621" t="s">
        <v>77</v>
      </c>
      <c r="J18" s="113"/>
      <c r="K18" s="113"/>
      <c r="L18" s="591"/>
      <c r="M18" s="625" t="s">
        <v>69</v>
      </c>
      <c r="N18" s="625" t="s">
        <v>70</v>
      </c>
      <c r="O18" s="592" t="s">
        <v>71</v>
      </c>
      <c r="P18" s="114"/>
    </row>
    <row r="19" spans="1:18" ht="14.25" thickTop="1">
      <c r="B19" s="545" t="s">
        <v>75</v>
      </c>
      <c r="C19" s="367">
        <f>SUM(C4:C18)</f>
        <v>0</v>
      </c>
      <c r="D19" s="423">
        <f>SUM(D4:D18)</f>
        <v>0</v>
      </c>
      <c r="E19" s="624"/>
      <c r="F19" s="621" t="s">
        <v>102</v>
      </c>
      <c r="G19" s="621" t="s">
        <v>66</v>
      </c>
      <c r="H19" s="1272"/>
      <c r="I19" s="283">
        <v>0.39300000000000002</v>
      </c>
      <c r="J19" s="113"/>
      <c r="K19" s="113"/>
      <c r="L19" s="612" t="s">
        <v>76</v>
      </c>
      <c r="M19" s="589">
        <f>C23</f>
        <v>876200364</v>
      </c>
      <c r="N19" s="589">
        <f>D23</f>
        <v>733185404</v>
      </c>
      <c r="O19" s="596">
        <f>G23</f>
        <v>1190600</v>
      </c>
      <c r="P19" s="114"/>
    </row>
    <row r="20" spans="1:18">
      <c r="B20" s="542" t="s">
        <v>61</v>
      </c>
      <c r="C20" s="117">
        <v>543770300</v>
      </c>
      <c r="D20" s="373">
        <v>417149400</v>
      </c>
      <c r="E20" s="104"/>
      <c r="F20" s="291">
        <f>D20/C20</f>
        <v>0.76714267035180117</v>
      </c>
      <c r="G20" s="103">
        <v>864000</v>
      </c>
      <c r="H20" s="1272"/>
      <c r="I20" s="555" t="s">
        <v>82</v>
      </c>
      <c r="J20" s="113"/>
      <c r="K20" s="113"/>
      <c r="L20" s="612" t="s">
        <v>78</v>
      </c>
      <c r="M20" s="589">
        <f>M19*I17</f>
        <v>526596418.764</v>
      </c>
      <c r="N20" s="589">
        <f>N19*I17</f>
        <v>440644427.80399996</v>
      </c>
      <c r="O20" s="596">
        <f>O19*I17</f>
        <v>715550.6</v>
      </c>
      <c r="P20" s="114"/>
    </row>
    <row r="21" spans="1:18">
      <c r="B21" s="542" t="s">
        <v>79</v>
      </c>
      <c r="C21" s="117">
        <v>45280400</v>
      </c>
      <c r="D21" s="371">
        <v>36527200</v>
      </c>
      <c r="E21" s="104"/>
      <c r="F21" s="291">
        <f>D21/C21</f>
        <v>0.806688986846406</v>
      </c>
      <c r="G21" s="103">
        <v>27600</v>
      </c>
      <c r="H21" s="1272"/>
      <c r="I21" s="283">
        <v>6.0000000000000001E-3</v>
      </c>
      <c r="J21" s="113"/>
      <c r="K21" s="113"/>
      <c r="L21" s="612" t="s">
        <v>80</v>
      </c>
      <c r="M21" s="589">
        <f>M19*I19</f>
        <v>344346743.05199999</v>
      </c>
      <c r="N21" s="589">
        <f>N19*I19</f>
        <v>288141863.77200001</v>
      </c>
      <c r="O21" s="596">
        <f>O19*I19</f>
        <v>467905.80000000005</v>
      </c>
      <c r="P21" s="114"/>
    </row>
    <row r="22" spans="1:18" ht="14.25" thickBot="1">
      <c r="B22" s="546" t="s">
        <v>81</v>
      </c>
      <c r="C22" s="382">
        <v>287149664</v>
      </c>
      <c r="D22" s="379">
        <v>279508804</v>
      </c>
      <c r="E22" s="104"/>
      <c r="F22" s="437">
        <f>D22/C22</f>
        <v>0.97339067058772533</v>
      </c>
      <c r="G22" s="387">
        <v>299000</v>
      </c>
      <c r="H22" s="1273" t="s">
        <v>98</v>
      </c>
      <c r="I22" s="621" t="s">
        <v>74</v>
      </c>
      <c r="J22" s="1275" t="s">
        <v>108</v>
      </c>
      <c r="K22" s="113"/>
      <c r="L22" s="613" t="s">
        <v>83</v>
      </c>
      <c r="M22" s="590">
        <f>M19*I21</f>
        <v>5257202.1840000004</v>
      </c>
      <c r="N22" s="590">
        <f>N19*I21</f>
        <v>4399112.4239999996</v>
      </c>
      <c r="O22" s="590">
        <f>O19*I21</f>
        <v>7143.6</v>
      </c>
      <c r="P22" s="114"/>
    </row>
    <row r="23" spans="1:18" ht="15" thickTop="1" thickBot="1">
      <c r="B23" s="539"/>
      <c r="C23" s="405">
        <f>SUM(C19:C22)</f>
        <v>876200364</v>
      </c>
      <c r="D23" s="432">
        <f>SUM(D19:D22)</f>
        <v>733185404</v>
      </c>
      <c r="E23" s="104"/>
      <c r="F23" s="644">
        <f>D23/C23</f>
        <v>0.8367782463053165</v>
      </c>
      <c r="G23" s="645">
        <f>SUM(G20:G22)</f>
        <v>1190600</v>
      </c>
      <c r="H23" s="1274"/>
      <c r="I23" s="283">
        <v>0.60499999999999998</v>
      </c>
      <c r="J23" s="1275"/>
      <c r="K23" s="104"/>
      <c r="L23" s="115"/>
      <c r="M23" s="104"/>
      <c r="N23" s="104"/>
      <c r="O23" s="104"/>
      <c r="P23" s="104"/>
      <c r="Q23" s="104"/>
    </row>
    <row r="24" spans="1:18"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</row>
    <row r="25" spans="1:18"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</row>
    <row r="26" spans="1:18" ht="21" customHeight="1" thickBot="1">
      <c r="A26" s="622" t="s">
        <v>119</v>
      </c>
      <c r="B26" s="622"/>
      <c r="C26" s="622"/>
      <c r="D26" s="622"/>
      <c r="E26" s="622"/>
      <c r="F26" s="622"/>
      <c r="G26" s="622"/>
      <c r="H26" s="622"/>
      <c r="I26" s="622"/>
      <c r="J26" s="622"/>
      <c r="K26" s="622"/>
      <c r="L26" s="622"/>
      <c r="M26" s="622"/>
      <c r="N26" s="622"/>
      <c r="O26" s="622"/>
      <c r="P26" s="622"/>
      <c r="Q26" s="622"/>
      <c r="R26" s="622"/>
    </row>
    <row r="27" spans="1:18">
      <c r="B27" s="1281" t="s">
        <v>56</v>
      </c>
      <c r="C27" s="1282"/>
      <c r="D27" s="1283"/>
      <c r="E27" s="1265" t="s">
        <v>85</v>
      </c>
      <c r="F27" s="1265"/>
      <c r="G27" s="1266"/>
      <c r="H27" s="1264" t="s">
        <v>116</v>
      </c>
      <c r="I27" s="1265"/>
      <c r="J27" s="1266"/>
      <c r="K27" s="1264" t="s">
        <v>117</v>
      </c>
      <c r="L27" s="1265"/>
      <c r="M27" s="1266"/>
      <c r="N27" s="1281" t="s">
        <v>57</v>
      </c>
      <c r="O27" s="1283"/>
      <c r="P27" s="1264" t="s">
        <v>59</v>
      </c>
      <c r="Q27" s="1265"/>
      <c r="R27" s="1266"/>
    </row>
    <row r="28" spans="1:18">
      <c r="B28" s="571" t="s">
        <v>79</v>
      </c>
      <c r="C28" s="447" t="s">
        <v>69</v>
      </c>
      <c r="D28" s="448" t="s">
        <v>115</v>
      </c>
      <c r="E28" s="449" t="s">
        <v>79</v>
      </c>
      <c r="F28" s="447" t="s">
        <v>69</v>
      </c>
      <c r="G28" s="448" t="s">
        <v>115</v>
      </c>
      <c r="H28" s="605" t="s">
        <v>79</v>
      </c>
      <c r="I28" s="447" t="s">
        <v>69</v>
      </c>
      <c r="J28" s="448" t="s">
        <v>115</v>
      </c>
      <c r="K28" s="605" t="s">
        <v>79</v>
      </c>
      <c r="L28" s="447" t="s">
        <v>69</v>
      </c>
      <c r="M28" s="448" t="s">
        <v>115</v>
      </c>
      <c r="N28" s="446" t="s">
        <v>69</v>
      </c>
      <c r="O28" s="448" t="s">
        <v>115</v>
      </c>
      <c r="P28" s="446" t="s">
        <v>69</v>
      </c>
      <c r="Q28" s="447" t="s">
        <v>115</v>
      </c>
      <c r="R28" s="606" t="s">
        <v>79</v>
      </c>
    </row>
    <row r="29" spans="1:18">
      <c r="B29" s="400" t="s">
        <v>61</v>
      </c>
      <c r="C29" s="626"/>
      <c r="D29" s="401"/>
      <c r="E29" s="603">
        <v>6</v>
      </c>
      <c r="F29" s="130">
        <v>2993400</v>
      </c>
      <c r="G29" s="392">
        <v>457000</v>
      </c>
      <c r="H29" s="607">
        <v>6</v>
      </c>
      <c r="I29" s="130">
        <v>243100</v>
      </c>
      <c r="J29" s="392">
        <v>45800</v>
      </c>
      <c r="K29" s="618">
        <v>6</v>
      </c>
      <c r="L29" s="130">
        <v>4529791</v>
      </c>
      <c r="M29" s="392">
        <v>1346200</v>
      </c>
      <c r="N29" s="395">
        <v>346100</v>
      </c>
      <c r="O29" s="392">
        <v>74600</v>
      </c>
      <c r="P29" s="395">
        <v>136513</v>
      </c>
      <c r="Q29" s="131">
        <v>101713</v>
      </c>
      <c r="R29" s="610">
        <v>6</v>
      </c>
    </row>
    <row r="30" spans="1:18">
      <c r="A30" s="133">
        <f>C30-D30</f>
        <v>214800</v>
      </c>
      <c r="B30" s="571">
        <v>6</v>
      </c>
      <c r="C30" s="135">
        <v>292600</v>
      </c>
      <c r="D30" s="373">
        <v>77800</v>
      </c>
      <c r="E30" s="603">
        <v>5</v>
      </c>
      <c r="F30" s="130">
        <v>2658500</v>
      </c>
      <c r="G30" s="392">
        <v>146500</v>
      </c>
      <c r="H30" s="607">
        <v>5</v>
      </c>
      <c r="I30" s="130">
        <v>165673</v>
      </c>
      <c r="J30" s="392">
        <v>1273</v>
      </c>
      <c r="K30" s="618">
        <v>5</v>
      </c>
      <c r="L30" s="130">
        <v>4911980</v>
      </c>
      <c r="M30" s="392">
        <v>536800</v>
      </c>
      <c r="N30" s="395">
        <f>189100+5300</f>
        <v>194400</v>
      </c>
      <c r="O30" s="392">
        <f>36800+5300</f>
        <v>42100</v>
      </c>
      <c r="P30" s="395">
        <v>59500</v>
      </c>
      <c r="Q30" s="131">
        <v>28600</v>
      </c>
      <c r="R30" s="610">
        <v>5</v>
      </c>
    </row>
    <row r="31" spans="1:18">
      <c r="A31" s="133">
        <f>C31-D31</f>
        <v>240700</v>
      </c>
      <c r="B31" s="571">
        <v>5</v>
      </c>
      <c r="C31" s="135">
        <v>240700</v>
      </c>
      <c r="D31" s="373">
        <v>0</v>
      </c>
      <c r="E31" s="603">
        <v>4</v>
      </c>
      <c r="F31" s="130">
        <v>2367050</v>
      </c>
      <c r="G31" s="392">
        <v>78500</v>
      </c>
      <c r="H31" s="607">
        <v>4</v>
      </c>
      <c r="I31" s="130">
        <v>144400</v>
      </c>
      <c r="J31" s="392">
        <v>38700</v>
      </c>
      <c r="K31" s="618">
        <v>4</v>
      </c>
      <c r="L31" s="130">
        <v>3348294</v>
      </c>
      <c r="M31" s="392">
        <v>236500</v>
      </c>
      <c r="N31" s="395">
        <v>71000</v>
      </c>
      <c r="O31" s="392">
        <v>64912</v>
      </c>
      <c r="P31" s="395">
        <v>4000</v>
      </c>
      <c r="Q31" s="131">
        <v>0</v>
      </c>
      <c r="R31" s="610">
        <v>4</v>
      </c>
    </row>
    <row r="32" spans="1:18">
      <c r="A32" s="133">
        <f>C32-D32</f>
        <v>140700</v>
      </c>
      <c r="B32" s="571">
        <v>4</v>
      </c>
      <c r="C32" s="135">
        <v>140700</v>
      </c>
      <c r="D32" s="373">
        <v>0</v>
      </c>
      <c r="E32" s="603">
        <v>3</v>
      </c>
      <c r="F32" s="130">
        <v>1446088</v>
      </c>
      <c r="G32" s="392">
        <v>47488</v>
      </c>
      <c r="H32" s="607">
        <v>3</v>
      </c>
      <c r="I32" s="130">
        <v>66100</v>
      </c>
      <c r="J32" s="392">
        <v>12100</v>
      </c>
      <c r="K32" s="618">
        <v>3</v>
      </c>
      <c r="L32" s="135">
        <v>1948800</v>
      </c>
      <c r="M32" s="392">
        <v>60000</v>
      </c>
      <c r="N32" s="396"/>
      <c r="O32" s="392"/>
      <c r="P32" s="395"/>
      <c r="Q32" s="131"/>
      <c r="R32" s="610">
        <v>3</v>
      </c>
    </row>
    <row r="33" spans="1:19">
      <c r="A33" s="133">
        <f>C33-D33</f>
        <v>0</v>
      </c>
      <c r="B33" s="571">
        <v>3</v>
      </c>
      <c r="C33" s="135"/>
      <c r="D33" s="373"/>
      <c r="E33" s="603">
        <v>2</v>
      </c>
      <c r="F33" s="135">
        <v>1570188</v>
      </c>
      <c r="G33" s="373">
        <v>10800</v>
      </c>
      <c r="H33" s="607">
        <v>2</v>
      </c>
      <c r="I33" s="130">
        <v>40600</v>
      </c>
      <c r="J33" s="392">
        <v>0</v>
      </c>
      <c r="K33" s="618">
        <v>2</v>
      </c>
      <c r="L33" s="135">
        <v>2004408</v>
      </c>
      <c r="M33" s="392">
        <v>173030</v>
      </c>
      <c r="N33" s="396"/>
      <c r="O33" s="392"/>
      <c r="P33" s="395">
        <v>6891</v>
      </c>
      <c r="Q33" s="131">
        <v>6891</v>
      </c>
      <c r="R33" s="610">
        <v>2</v>
      </c>
    </row>
    <row r="34" spans="1:19">
      <c r="A34" s="133"/>
      <c r="B34" s="400" t="s">
        <v>62</v>
      </c>
      <c r="C34" s="135"/>
      <c r="D34" s="373"/>
      <c r="E34" s="603">
        <v>31</v>
      </c>
      <c r="F34" s="135">
        <v>787900</v>
      </c>
      <c r="G34" s="373">
        <v>0</v>
      </c>
      <c r="H34" s="607">
        <v>31</v>
      </c>
      <c r="I34" s="135">
        <v>25465</v>
      </c>
      <c r="J34" s="392">
        <v>0</v>
      </c>
      <c r="K34" s="618">
        <v>31</v>
      </c>
      <c r="L34" s="135">
        <v>3032071</v>
      </c>
      <c r="M34" s="392">
        <v>391700</v>
      </c>
      <c r="N34" s="396">
        <v>9200</v>
      </c>
      <c r="O34" s="392">
        <v>9200</v>
      </c>
      <c r="P34" s="395"/>
      <c r="Q34" s="131"/>
      <c r="R34" s="610">
        <v>31</v>
      </c>
    </row>
    <row r="35" spans="1:19">
      <c r="A35" s="133">
        <f>C35-D35</f>
        <v>1954436</v>
      </c>
      <c r="B35" s="571">
        <v>6</v>
      </c>
      <c r="C35" s="117">
        <v>2723250</v>
      </c>
      <c r="D35" s="371">
        <v>768814</v>
      </c>
      <c r="E35" s="603">
        <v>30</v>
      </c>
      <c r="F35" s="135">
        <v>814800</v>
      </c>
      <c r="G35" s="373">
        <v>0</v>
      </c>
      <c r="H35" s="607">
        <v>30</v>
      </c>
      <c r="I35" s="135">
        <v>12900</v>
      </c>
      <c r="J35" s="392">
        <v>0</v>
      </c>
      <c r="K35" s="618">
        <v>30</v>
      </c>
      <c r="L35" s="135">
        <v>1437264</v>
      </c>
      <c r="M35" s="392">
        <v>175000</v>
      </c>
      <c r="N35" s="396"/>
      <c r="O35" s="392"/>
      <c r="P35" s="395"/>
      <c r="Q35" s="131"/>
      <c r="R35" s="610">
        <v>30</v>
      </c>
    </row>
    <row r="36" spans="1:19">
      <c r="A36" s="133">
        <f t="shared" ref="A36:A49" si="1">C36-D36</f>
        <v>1893136</v>
      </c>
      <c r="B36" s="571">
        <v>5</v>
      </c>
      <c r="C36" s="135">
        <v>2286180</v>
      </c>
      <c r="D36" s="373">
        <v>393044</v>
      </c>
      <c r="E36" s="603">
        <v>29</v>
      </c>
      <c r="F36" s="135">
        <v>1146936</v>
      </c>
      <c r="G36" s="373">
        <v>0</v>
      </c>
      <c r="H36" s="607">
        <v>29</v>
      </c>
      <c r="I36" s="135">
        <v>18100</v>
      </c>
      <c r="J36" s="392">
        <v>0</v>
      </c>
      <c r="K36" s="618">
        <v>29</v>
      </c>
      <c r="L36" s="135">
        <v>1345423</v>
      </c>
      <c r="M36" s="392">
        <v>225500</v>
      </c>
      <c r="N36" s="396"/>
      <c r="O36" s="392"/>
      <c r="P36" s="395"/>
      <c r="Q36" s="131"/>
      <c r="R36" s="610">
        <v>29</v>
      </c>
    </row>
    <row r="37" spans="1:19">
      <c r="A37" s="133">
        <f t="shared" si="1"/>
        <v>1851100</v>
      </c>
      <c r="B37" s="571">
        <v>4</v>
      </c>
      <c r="C37" s="135">
        <v>1893281</v>
      </c>
      <c r="D37" s="373">
        <v>42181</v>
      </c>
      <c r="E37" s="603">
        <v>28</v>
      </c>
      <c r="F37" s="135">
        <v>601500</v>
      </c>
      <c r="G37" s="373">
        <v>0</v>
      </c>
      <c r="H37" s="607">
        <v>28</v>
      </c>
      <c r="I37" s="135">
        <v>11900</v>
      </c>
      <c r="J37" s="392">
        <v>0</v>
      </c>
      <c r="K37" s="618">
        <v>28</v>
      </c>
      <c r="L37" s="135">
        <v>1095810</v>
      </c>
      <c r="M37" s="392">
        <v>85877</v>
      </c>
      <c r="N37" s="370"/>
      <c r="O37" s="394"/>
      <c r="P37" s="395"/>
      <c r="Q37" s="131"/>
      <c r="R37" s="610">
        <v>28</v>
      </c>
    </row>
    <row r="38" spans="1:19">
      <c r="A38" s="133">
        <f t="shared" si="1"/>
        <v>978592</v>
      </c>
      <c r="B38" s="571">
        <v>3</v>
      </c>
      <c r="C38" s="135">
        <v>1247602</v>
      </c>
      <c r="D38" s="373">
        <v>269010</v>
      </c>
      <c r="E38" s="603">
        <v>27</v>
      </c>
      <c r="F38" s="135">
        <v>580900</v>
      </c>
      <c r="G38" s="373">
        <v>40000</v>
      </c>
      <c r="H38" s="607"/>
      <c r="I38" s="117"/>
      <c r="J38" s="371"/>
      <c r="K38" s="618">
        <v>27</v>
      </c>
      <c r="L38" s="143">
        <v>1147665</v>
      </c>
      <c r="M38" s="394">
        <v>142571</v>
      </c>
      <c r="N38" s="370"/>
      <c r="O38" s="394"/>
      <c r="P38" s="398"/>
      <c r="Q38" s="144"/>
      <c r="R38" s="610">
        <v>27</v>
      </c>
    </row>
    <row r="39" spans="1:19">
      <c r="A39" s="133">
        <f t="shared" si="1"/>
        <v>1442453</v>
      </c>
      <c r="B39" s="571">
        <v>2</v>
      </c>
      <c r="C39" s="135">
        <v>1453189</v>
      </c>
      <c r="D39" s="373">
        <v>10736</v>
      </c>
      <c r="E39" s="603">
        <v>26</v>
      </c>
      <c r="F39" s="117">
        <v>181100</v>
      </c>
      <c r="G39" s="371">
        <v>31900</v>
      </c>
      <c r="H39" s="607"/>
      <c r="I39" s="117"/>
      <c r="J39" s="371"/>
      <c r="K39" s="618">
        <v>26</v>
      </c>
      <c r="L39" s="143">
        <v>1380900</v>
      </c>
      <c r="M39" s="394">
        <v>231000</v>
      </c>
      <c r="N39" s="370"/>
      <c r="O39" s="394"/>
      <c r="P39" s="395">
        <v>18600</v>
      </c>
      <c r="Q39" s="131">
        <v>18600</v>
      </c>
      <c r="R39" s="610">
        <v>26</v>
      </c>
      <c r="S39" s="148"/>
    </row>
    <row r="40" spans="1:19">
      <c r="A40" s="133">
        <f t="shared" si="1"/>
        <v>1047277</v>
      </c>
      <c r="B40" s="571">
        <v>31</v>
      </c>
      <c r="C40" s="135">
        <v>1136877</v>
      </c>
      <c r="D40" s="371">
        <v>89600</v>
      </c>
      <c r="E40" s="603">
        <v>25</v>
      </c>
      <c r="F40" s="117">
        <v>105700</v>
      </c>
      <c r="G40" s="371">
        <v>43100</v>
      </c>
      <c r="H40" s="607"/>
      <c r="I40" s="117"/>
      <c r="J40" s="371"/>
      <c r="K40" s="618">
        <v>25</v>
      </c>
      <c r="L40" s="117">
        <v>1998321</v>
      </c>
      <c r="M40" s="394">
        <v>87606</v>
      </c>
      <c r="N40" s="370"/>
      <c r="O40" s="371"/>
      <c r="P40" s="372"/>
      <c r="Q40" s="103"/>
      <c r="R40" s="610"/>
      <c r="S40" s="148"/>
    </row>
    <row r="41" spans="1:19">
      <c r="A41" s="133">
        <f t="shared" si="1"/>
        <v>766280</v>
      </c>
      <c r="B41" s="571">
        <v>30</v>
      </c>
      <c r="C41" s="117">
        <v>848380</v>
      </c>
      <c r="D41" s="373">
        <v>82100</v>
      </c>
      <c r="E41" s="603">
        <v>24</v>
      </c>
      <c r="F41" s="161">
        <v>7582800</v>
      </c>
      <c r="G41" s="371">
        <v>8300</v>
      </c>
      <c r="H41" s="607"/>
      <c r="I41" s="117"/>
      <c r="J41" s="371"/>
      <c r="K41" s="618">
        <v>24</v>
      </c>
      <c r="L41" s="117">
        <v>1793747</v>
      </c>
      <c r="M41" s="394">
        <v>111486</v>
      </c>
      <c r="N41" s="370"/>
      <c r="O41" s="371"/>
      <c r="P41" s="372"/>
      <c r="Q41" s="103"/>
      <c r="R41" s="610"/>
      <c r="S41" s="148"/>
    </row>
    <row r="42" spans="1:19">
      <c r="A42" s="133">
        <f t="shared" si="1"/>
        <v>1281300</v>
      </c>
      <c r="B42" s="571">
        <v>29</v>
      </c>
      <c r="C42" s="135">
        <v>1283094</v>
      </c>
      <c r="D42" s="371">
        <v>1794</v>
      </c>
      <c r="E42" s="603">
        <v>23</v>
      </c>
      <c r="F42" s="117">
        <v>142300</v>
      </c>
      <c r="G42" s="371">
        <v>0</v>
      </c>
      <c r="H42" s="607"/>
      <c r="I42" s="117"/>
      <c r="J42" s="371"/>
      <c r="K42" s="618">
        <v>23</v>
      </c>
      <c r="L42" s="117">
        <v>1670309</v>
      </c>
      <c r="M42" s="394">
        <v>466000</v>
      </c>
      <c r="N42" s="370"/>
      <c r="O42" s="371"/>
      <c r="P42" s="370"/>
      <c r="Q42" s="146"/>
      <c r="R42" s="610"/>
      <c r="S42" s="148"/>
    </row>
    <row r="43" spans="1:19">
      <c r="A43" s="133">
        <f t="shared" si="1"/>
        <v>719345</v>
      </c>
      <c r="B43" s="571">
        <v>28</v>
      </c>
      <c r="C43" s="117">
        <v>925967</v>
      </c>
      <c r="D43" s="371">
        <v>206622</v>
      </c>
      <c r="E43" s="603">
        <v>22</v>
      </c>
      <c r="F43" s="117">
        <v>114300</v>
      </c>
      <c r="G43" s="371">
        <v>0</v>
      </c>
      <c r="H43" s="607"/>
      <c r="I43" s="135"/>
      <c r="J43" s="373"/>
      <c r="K43" s="618">
        <v>22</v>
      </c>
      <c r="L43" s="117">
        <v>1173714</v>
      </c>
      <c r="M43" s="394">
        <v>97314</v>
      </c>
      <c r="N43" s="370"/>
      <c r="O43" s="371"/>
      <c r="P43" s="396"/>
      <c r="Q43" s="103"/>
      <c r="R43" s="610"/>
      <c r="S43" s="148"/>
    </row>
    <row r="44" spans="1:19">
      <c r="A44" s="133">
        <f t="shared" si="1"/>
        <v>661600</v>
      </c>
      <c r="B44" s="571">
        <v>27</v>
      </c>
      <c r="C44" s="117">
        <v>661600</v>
      </c>
      <c r="D44" s="371">
        <v>0</v>
      </c>
      <c r="E44" s="603">
        <v>21</v>
      </c>
      <c r="F44" s="117">
        <v>104300</v>
      </c>
      <c r="G44" s="371">
        <v>0</v>
      </c>
      <c r="H44" s="607"/>
      <c r="I44" s="135"/>
      <c r="J44" s="373"/>
      <c r="K44" s="618">
        <v>21</v>
      </c>
      <c r="L44" s="117">
        <v>1657919</v>
      </c>
      <c r="M44" s="394">
        <v>60079</v>
      </c>
      <c r="N44" s="370"/>
      <c r="O44" s="371"/>
      <c r="P44" s="396"/>
      <c r="Q44" s="103"/>
      <c r="R44" s="610"/>
      <c r="S44" s="148"/>
    </row>
    <row r="45" spans="1:19">
      <c r="A45" s="133">
        <f t="shared" si="1"/>
        <v>333800</v>
      </c>
      <c r="B45" s="571">
        <v>26</v>
      </c>
      <c r="C45" s="117">
        <v>438950</v>
      </c>
      <c r="D45" s="371">
        <v>105150</v>
      </c>
      <c r="E45" s="603">
        <v>20</v>
      </c>
      <c r="F45" s="117">
        <v>7608300</v>
      </c>
      <c r="G45" s="371">
        <v>0</v>
      </c>
      <c r="H45" s="607"/>
      <c r="I45" s="135"/>
      <c r="J45" s="373"/>
      <c r="K45" s="618">
        <v>20</v>
      </c>
      <c r="L45" s="117">
        <v>777909</v>
      </c>
      <c r="M45" s="394">
        <v>31600</v>
      </c>
      <c r="N45" s="370"/>
      <c r="O45" s="371"/>
      <c r="P45" s="396"/>
      <c r="Q45" s="103"/>
      <c r="R45" s="610"/>
      <c r="S45" s="148"/>
    </row>
    <row r="46" spans="1:19">
      <c r="A46" s="133">
        <f t="shared" si="1"/>
        <v>318700</v>
      </c>
      <c r="B46" s="571">
        <v>25</v>
      </c>
      <c r="C46" s="117">
        <v>345700</v>
      </c>
      <c r="D46" s="371">
        <v>27000</v>
      </c>
      <c r="E46" s="603">
        <v>19</v>
      </c>
      <c r="F46" s="117">
        <v>15406700</v>
      </c>
      <c r="G46" s="371">
        <v>2631400</v>
      </c>
      <c r="H46" s="607"/>
      <c r="I46" s="103"/>
      <c r="J46" s="373"/>
      <c r="K46" s="618">
        <v>19</v>
      </c>
      <c r="L46" s="117">
        <v>288700</v>
      </c>
      <c r="M46" s="394">
        <v>186500</v>
      </c>
      <c r="N46" s="370"/>
      <c r="O46" s="371"/>
      <c r="P46" s="396"/>
      <c r="Q46" s="103"/>
      <c r="R46" s="610"/>
      <c r="S46" s="148"/>
    </row>
    <row r="47" spans="1:19">
      <c r="A47" s="133">
        <f t="shared" si="1"/>
        <v>203700</v>
      </c>
      <c r="B47" s="571">
        <v>24</v>
      </c>
      <c r="C47" s="117">
        <v>275900</v>
      </c>
      <c r="D47" s="371">
        <v>72200</v>
      </c>
      <c r="E47" s="603">
        <v>18</v>
      </c>
      <c r="F47" s="117">
        <v>3368500</v>
      </c>
      <c r="G47" s="371">
        <v>3368500</v>
      </c>
      <c r="H47" s="607"/>
      <c r="I47" s="103"/>
      <c r="J47" s="373"/>
      <c r="K47" s="618">
        <v>18</v>
      </c>
      <c r="L47" s="117">
        <v>82000</v>
      </c>
      <c r="M47" s="394">
        <v>18000</v>
      </c>
      <c r="N47" s="396"/>
      <c r="O47" s="373"/>
      <c r="P47" s="396"/>
      <c r="Q47" s="103"/>
      <c r="R47" s="610"/>
    </row>
    <row r="48" spans="1:19">
      <c r="A48" s="133">
        <f t="shared" si="1"/>
        <v>258389</v>
      </c>
      <c r="B48" s="571">
        <v>23</v>
      </c>
      <c r="C48" s="117">
        <v>489700</v>
      </c>
      <c r="D48" s="371">
        <v>231311</v>
      </c>
      <c r="E48" s="604"/>
      <c r="F48" s="117"/>
      <c r="G48" s="371"/>
      <c r="H48" s="608"/>
      <c r="I48" s="152"/>
      <c r="J48" s="393"/>
      <c r="K48" s="608"/>
      <c r="L48" s="117"/>
      <c r="M48" s="394"/>
      <c r="N48" s="397"/>
      <c r="O48" s="393"/>
      <c r="P48" s="397"/>
      <c r="Q48" s="152"/>
      <c r="R48" s="610"/>
    </row>
    <row r="49" spans="1:18">
      <c r="A49" s="133">
        <f t="shared" si="1"/>
        <v>289000</v>
      </c>
      <c r="B49" s="571">
        <v>22</v>
      </c>
      <c r="C49" s="117">
        <v>346589</v>
      </c>
      <c r="D49" s="371">
        <v>57589</v>
      </c>
      <c r="E49" s="604"/>
      <c r="F49" s="117"/>
      <c r="G49" s="371"/>
      <c r="H49" s="607"/>
      <c r="I49" s="103"/>
      <c r="J49" s="373"/>
      <c r="K49" s="607"/>
      <c r="L49" s="117"/>
      <c r="M49" s="371"/>
      <c r="N49" s="396"/>
      <c r="O49" s="373"/>
      <c r="P49" s="396"/>
      <c r="Q49" s="103"/>
      <c r="R49" s="610"/>
    </row>
    <row r="50" spans="1:18">
      <c r="A50" s="133">
        <f>C50-D50</f>
        <v>442468</v>
      </c>
      <c r="B50" s="571">
        <v>21</v>
      </c>
      <c r="C50" s="117">
        <v>442468</v>
      </c>
      <c r="D50" s="371">
        <v>0</v>
      </c>
      <c r="E50" s="604"/>
      <c r="F50" s="117"/>
      <c r="G50" s="371"/>
      <c r="H50" s="607"/>
      <c r="I50" s="103"/>
      <c r="J50" s="373"/>
      <c r="K50" s="607"/>
      <c r="L50" s="117"/>
      <c r="M50" s="371"/>
      <c r="N50" s="396"/>
      <c r="O50" s="373"/>
      <c r="P50" s="396"/>
      <c r="Q50" s="103"/>
      <c r="R50" s="610"/>
    </row>
    <row r="51" spans="1:18">
      <c r="A51" s="133">
        <f>C51-D51</f>
        <v>255172</v>
      </c>
      <c r="B51" s="571">
        <v>20</v>
      </c>
      <c r="C51" s="117">
        <v>291472</v>
      </c>
      <c r="D51" s="371">
        <v>36300</v>
      </c>
      <c r="E51" s="604"/>
      <c r="F51" s="117"/>
      <c r="G51" s="371"/>
      <c r="H51" s="607"/>
      <c r="I51" s="103"/>
      <c r="J51" s="373"/>
      <c r="K51" s="607"/>
      <c r="L51" s="117"/>
      <c r="M51" s="371"/>
      <c r="N51" s="396"/>
      <c r="O51" s="373"/>
      <c r="P51" s="396"/>
      <c r="Q51" s="103"/>
      <c r="R51" s="610"/>
    </row>
    <row r="52" spans="1:18">
      <c r="A52" s="133">
        <f>C52-D52</f>
        <v>79800</v>
      </c>
      <c r="B52" s="571">
        <v>19</v>
      </c>
      <c r="C52" s="117">
        <v>106800</v>
      </c>
      <c r="D52" s="371">
        <v>27000</v>
      </c>
      <c r="E52" s="604"/>
      <c r="F52" s="117"/>
      <c r="G52" s="371"/>
      <c r="H52" s="607"/>
      <c r="I52" s="103"/>
      <c r="J52" s="373"/>
      <c r="K52" s="607"/>
      <c r="L52" s="117"/>
      <c r="M52" s="371"/>
      <c r="N52" s="396"/>
      <c r="O52" s="373"/>
      <c r="P52" s="396"/>
      <c r="Q52" s="103"/>
      <c r="R52" s="610"/>
    </row>
    <row r="53" spans="1:18" ht="14.25" thickBot="1">
      <c r="A53" s="133"/>
      <c r="B53" s="602"/>
      <c r="C53" s="408"/>
      <c r="D53" s="386"/>
      <c r="E53" s="563"/>
      <c r="F53" s="387"/>
      <c r="G53" s="386"/>
      <c r="H53" s="609"/>
      <c r="I53" s="387"/>
      <c r="J53" s="386"/>
      <c r="K53" s="609"/>
      <c r="L53" s="382"/>
      <c r="M53" s="379"/>
      <c r="N53" s="409"/>
      <c r="O53" s="386"/>
      <c r="P53" s="409"/>
      <c r="Q53" s="387"/>
      <c r="R53" s="611"/>
    </row>
    <row r="54" spans="1:18" ht="15" thickTop="1" thickBot="1">
      <c r="A54" s="133">
        <f>C54-D54</f>
        <v>15372748</v>
      </c>
      <c r="B54" s="639"/>
      <c r="C54" s="405">
        <f>SUM(C30:C53)</f>
        <v>17870999</v>
      </c>
      <c r="D54" s="432">
        <f>SUM(D30:D52)</f>
        <v>2498251</v>
      </c>
      <c r="E54" s="634"/>
      <c r="F54" s="405">
        <f>SUM(F29:F52)</f>
        <v>49581262</v>
      </c>
      <c r="G54" s="432">
        <f>SUM(G29:G52)</f>
        <v>6863488</v>
      </c>
      <c r="H54" s="635"/>
      <c r="I54" s="405">
        <f>SUM(I29:I52)</f>
        <v>728238</v>
      </c>
      <c r="J54" s="432">
        <f>SUM(J29:J52)</f>
        <v>97873</v>
      </c>
      <c r="K54" s="635"/>
      <c r="L54" s="405">
        <f t="shared" ref="L54:Q54" si="2">SUM(L29:L52)</f>
        <v>35625025</v>
      </c>
      <c r="M54" s="432">
        <f t="shared" si="2"/>
        <v>4662763</v>
      </c>
      <c r="N54" s="636">
        <f t="shared" si="2"/>
        <v>620700</v>
      </c>
      <c r="O54" s="432">
        <f t="shared" si="2"/>
        <v>190812</v>
      </c>
      <c r="P54" s="636">
        <f>SUM(P29:P52)</f>
        <v>225504</v>
      </c>
      <c r="Q54" s="637">
        <f t="shared" si="2"/>
        <v>155804</v>
      </c>
      <c r="R54" s="638"/>
    </row>
    <row r="55" spans="1:18" s="162" customFormat="1" ht="14.25" thickBot="1">
      <c r="A55" s="157"/>
      <c r="B55" s="158"/>
      <c r="C55" s="159"/>
      <c r="D55" s="159"/>
      <c r="E55" s="116"/>
      <c r="F55" s="160"/>
      <c r="G55" s="160"/>
      <c r="H55" s="161"/>
      <c r="I55" s="160"/>
      <c r="J55" s="160"/>
      <c r="K55" s="161"/>
      <c r="L55" s="160"/>
      <c r="M55" s="160"/>
      <c r="N55" s="160"/>
      <c r="O55" s="160"/>
      <c r="P55" s="160"/>
      <c r="Q55" s="160"/>
    </row>
    <row r="56" spans="1:18">
      <c r="A56" s="109"/>
      <c r="B56" s="110"/>
      <c r="C56" s="111" t="s">
        <v>67</v>
      </c>
      <c r="D56" s="110"/>
      <c r="E56" s="110"/>
      <c r="F56" s="110"/>
      <c r="G56" s="110"/>
      <c r="H56" s="110"/>
      <c r="I56" s="248"/>
      <c r="J56" s="163"/>
      <c r="K56" s="164"/>
      <c r="L56" s="165"/>
      <c r="M56" s="165"/>
    </row>
    <row r="57" spans="1:18">
      <c r="A57" s="166" t="s">
        <v>78</v>
      </c>
      <c r="B57" s="286" t="s">
        <v>99</v>
      </c>
      <c r="C57" s="167">
        <f>(C30+C35)*I17</f>
        <v>1812525.8499999999</v>
      </c>
      <c r="D57" s="167">
        <f>(D30+D35)*I17</f>
        <v>508815.01399999997</v>
      </c>
      <c r="E57" s="114"/>
      <c r="F57" s="286" t="s">
        <v>90</v>
      </c>
      <c r="G57" s="167">
        <f>ROUND(G54*I57,0)</f>
        <v>6268085</v>
      </c>
      <c r="H57" s="286" t="s">
        <v>91</v>
      </c>
      <c r="I57" s="249">
        <v>0.91325060000000002</v>
      </c>
      <c r="J57" s="251">
        <f>ROUND(F54*I57,0)</f>
        <v>45280117</v>
      </c>
    </row>
    <row r="58" spans="1:18">
      <c r="A58" s="166"/>
      <c r="B58" s="287" t="s">
        <v>100</v>
      </c>
      <c r="C58" s="167">
        <f>(SUM(C31:C33,C36:C52))*I23</f>
        <v>8987365.1449999996</v>
      </c>
      <c r="D58" s="167">
        <f>(SUM(D31:D33,D36:D52))*I23</f>
        <v>999240.38500000001</v>
      </c>
      <c r="E58" s="114"/>
      <c r="F58" s="369" t="s">
        <v>25</v>
      </c>
      <c r="G58" s="167">
        <f>ROUND(G54*I58,0)</f>
        <v>595403</v>
      </c>
      <c r="H58" s="369" t="s">
        <v>91</v>
      </c>
      <c r="I58" s="288">
        <f>1-I57</f>
        <v>8.6749399999999977E-2</v>
      </c>
      <c r="J58" s="251">
        <f>ROUND(F54*I58,0)</f>
        <v>4301145</v>
      </c>
    </row>
    <row r="59" spans="1:18" ht="14.25" thickBot="1">
      <c r="A59" s="168"/>
      <c r="B59" s="290" t="s">
        <v>75</v>
      </c>
      <c r="C59" s="170">
        <f>SUM(C57:C58)</f>
        <v>10799890.994999999</v>
      </c>
      <c r="D59" s="170">
        <f>SUM(D57:D58)</f>
        <v>1508055.399</v>
      </c>
      <c r="E59" s="169"/>
      <c r="F59" s="289" t="s">
        <v>75</v>
      </c>
      <c r="G59" s="170">
        <f>SUM(G57:G58)</f>
        <v>6863488</v>
      </c>
      <c r="H59" s="170"/>
      <c r="I59" s="170"/>
      <c r="J59" s="252">
        <f>SUM(J57:J58)</f>
        <v>49581262</v>
      </c>
    </row>
    <row r="60" spans="1:18">
      <c r="F60" s="148"/>
      <c r="G60" s="171"/>
      <c r="H60" s="148"/>
      <c r="I60" s="148"/>
      <c r="J60" s="148"/>
    </row>
    <row r="61" spans="1:18">
      <c r="F61" s="148"/>
      <c r="G61" s="171"/>
      <c r="H61" s="148"/>
      <c r="I61" s="148"/>
      <c r="J61" s="148"/>
    </row>
    <row r="62" spans="1:18">
      <c r="F62" s="148"/>
      <c r="G62" s="171"/>
      <c r="H62" s="148"/>
      <c r="I62" s="148"/>
      <c r="J62" s="148"/>
    </row>
    <row r="63" spans="1:18">
      <c r="F63" s="148"/>
      <c r="G63" s="171"/>
      <c r="H63" s="148"/>
      <c r="I63" s="148"/>
      <c r="J63" s="148"/>
    </row>
    <row r="64" spans="1:18">
      <c r="F64" s="148"/>
      <c r="G64" s="171"/>
      <c r="H64" s="148"/>
      <c r="I64" s="148"/>
      <c r="J64" s="148"/>
    </row>
    <row r="65" spans="6:10">
      <c r="F65" s="148"/>
      <c r="G65" s="171"/>
      <c r="H65" s="148"/>
      <c r="I65" s="148"/>
      <c r="J65" s="148"/>
    </row>
    <row r="66" spans="6:10">
      <c r="F66" s="148"/>
      <c r="G66" s="171"/>
      <c r="H66" s="148"/>
      <c r="I66" s="148"/>
      <c r="J66" s="148"/>
    </row>
    <row r="67" spans="6:10">
      <c r="F67" s="148"/>
      <c r="G67" s="171"/>
      <c r="H67" s="148"/>
      <c r="I67" s="148"/>
      <c r="J67" s="148"/>
    </row>
    <row r="68" spans="6:10">
      <c r="F68" s="148"/>
      <c r="G68" s="171"/>
      <c r="H68" s="148"/>
      <c r="I68" s="148"/>
      <c r="J68" s="148"/>
    </row>
    <row r="69" spans="6:10">
      <c r="F69" s="148"/>
      <c r="G69" s="171"/>
      <c r="H69" s="148"/>
      <c r="I69" s="148"/>
      <c r="J69" s="148"/>
    </row>
    <row r="70" spans="6:10">
      <c r="F70" s="148"/>
      <c r="G70" s="171"/>
      <c r="H70" s="148"/>
      <c r="I70" s="148"/>
      <c r="J70" s="148"/>
    </row>
  </sheetData>
  <mergeCells count="21">
    <mergeCell ref="A1:R1"/>
    <mergeCell ref="C2:D2"/>
    <mergeCell ref="F2:G2"/>
    <mergeCell ref="I2:J2"/>
    <mergeCell ref="L2:M2"/>
    <mergeCell ref="N2:O2"/>
    <mergeCell ref="P2:R2"/>
    <mergeCell ref="B27:D27"/>
    <mergeCell ref="E27:G27"/>
    <mergeCell ref="H27:J27"/>
    <mergeCell ref="K27:M27"/>
    <mergeCell ref="N27:O27"/>
    <mergeCell ref="P27:R27"/>
    <mergeCell ref="E7:E10"/>
    <mergeCell ref="H7:H10"/>
    <mergeCell ref="L15:O15"/>
    <mergeCell ref="H16:H21"/>
    <mergeCell ref="H22:H23"/>
    <mergeCell ref="J22:J23"/>
    <mergeCell ref="F11:G14"/>
    <mergeCell ref="L17:O17"/>
  </mergeCells>
  <phoneticPr fontId="3"/>
  <pageMargins left="0.39370078740157483" right="0.39370078740157483" top="0.59055118110236227" bottom="0.19685039370078741" header="0.39370078740157483" footer="0.31496062992125984"/>
  <pageSetup paperSize="9" scale="71" orientation="landscape" cellComments="asDisplayed" r:id="rId1"/>
  <headerFooter>
    <oddHeader>&amp;L&amp;F&amp;C&amp;A</oddHead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40"/>
  <sheetViews>
    <sheetView view="pageBreakPreview" zoomScale="40" zoomScaleNormal="50" zoomScaleSheetLayoutView="40" workbookViewId="0">
      <selection activeCell="A2" sqref="A2"/>
    </sheetView>
  </sheetViews>
  <sheetFormatPr defaultColWidth="9" defaultRowHeight="18.75"/>
  <cols>
    <col min="1" max="1" width="6" style="4" customWidth="1"/>
    <col min="2" max="2" width="16.625" style="4" customWidth="1"/>
    <col min="3" max="3" width="2.625" style="4" customWidth="1"/>
    <col min="4" max="4" width="37.75" style="4" customWidth="1"/>
    <col min="5" max="5" width="16.625" style="4" customWidth="1"/>
    <col min="6" max="8" width="23.5" style="4" customWidth="1"/>
    <col min="9" max="9" width="24.625" style="4" hidden="1" customWidth="1"/>
    <col min="10" max="10" width="23.5" style="491" customWidth="1"/>
    <col min="11" max="12" width="23.5" style="4" customWidth="1"/>
    <col min="13" max="14" width="14.625" style="4" customWidth="1"/>
    <col min="15" max="15" width="14.625" style="479" customWidth="1"/>
    <col min="16" max="17" width="14.625" style="4" customWidth="1"/>
    <col min="18" max="16384" width="9" style="4"/>
  </cols>
  <sheetData>
    <row r="1" spans="1:17" ht="27" customHeight="1">
      <c r="A1" s="1167" t="s">
        <v>122</v>
      </c>
      <c r="B1" s="1167"/>
      <c r="C1" s="1167"/>
      <c r="D1" s="1167"/>
      <c r="E1" s="1167"/>
      <c r="F1" s="1167"/>
      <c r="G1" s="1167"/>
      <c r="H1" s="1167"/>
      <c r="I1" s="1"/>
      <c r="J1" s="480"/>
      <c r="K1" s="2"/>
      <c r="L1" s="2"/>
      <c r="M1" s="2"/>
      <c r="N1" s="2"/>
      <c r="O1" s="461"/>
      <c r="P1" s="2"/>
      <c r="Q1" s="2"/>
    </row>
    <row r="2" spans="1:17" ht="9" customHeight="1" thickBot="1">
      <c r="A2" s="2"/>
      <c r="B2" s="2"/>
      <c r="C2" s="2"/>
      <c r="D2" s="2"/>
      <c r="E2" s="2"/>
      <c r="F2" s="2"/>
      <c r="G2" s="2"/>
      <c r="H2" s="2"/>
      <c r="I2" s="2"/>
      <c r="J2" s="480"/>
      <c r="K2" s="2"/>
      <c r="L2" s="2"/>
      <c r="M2" s="2"/>
      <c r="N2" s="2"/>
      <c r="O2" s="461"/>
      <c r="P2" s="2"/>
      <c r="Q2" s="2"/>
    </row>
    <row r="3" spans="1:17" ht="29.25" customHeight="1">
      <c r="A3" s="1113" t="s">
        <v>104</v>
      </c>
      <c r="B3" s="1114"/>
      <c r="C3" s="1114"/>
      <c r="D3" s="1114"/>
      <c r="E3" s="1115"/>
      <c r="F3" s="1119" t="s">
        <v>1</v>
      </c>
      <c r="G3" s="1121" t="s">
        <v>2</v>
      </c>
      <c r="H3" s="6" t="s">
        <v>112</v>
      </c>
      <c r="I3" s="63"/>
      <c r="J3" s="481" t="s">
        <v>4</v>
      </c>
      <c r="K3" s="518" t="s">
        <v>5</v>
      </c>
      <c r="L3" s="521" t="s">
        <v>113</v>
      </c>
      <c r="M3" s="1123" t="s">
        <v>7</v>
      </c>
      <c r="N3" s="1124"/>
      <c r="O3" s="462" t="s">
        <v>95</v>
      </c>
      <c r="P3" s="9" t="s">
        <v>8</v>
      </c>
      <c r="Q3" s="9" t="s">
        <v>9</v>
      </c>
    </row>
    <row r="4" spans="1:17" ht="29.25" customHeight="1" thickBot="1">
      <c r="A4" s="1116"/>
      <c r="B4" s="1117"/>
      <c r="C4" s="1117"/>
      <c r="D4" s="1117"/>
      <c r="E4" s="1118"/>
      <c r="F4" s="1120"/>
      <c r="G4" s="1122"/>
      <c r="H4" s="495" t="s">
        <v>109</v>
      </c>
      <c r="I4" s="64"/>
      <c r="J4" s="482" t="s">
        <v>10</v>
      </c>
      <c r="K4" s="274" t="s">
        <v>110</v>
      </c>
      <c r="L4" s="303" t="s">
        <v>109</v>
      </c>
      <c r="M4" s="13" t="s">
        <v>12</v>
      </c>
      <c r="N4" s="14" t="s">
        <v>94</v>
      </c>
      <c r="O4" s="463" t="s">
        <v>13</v>
      </c>
      <c r="P4" s="16" t="s">
        <v>14</v>
      </c>
      <c r="Q4" s="16" t="s">
        <v>120</v>
      </c>
    </row>
    <row r="5" spans="1:17" ht="29.25" customHeight="1">
      <c r="A5" s="1138" t="s">
        <v>16</v>
      </c>
      <c r="B5" s="1163" t="s">
        <v>17</v>
      </c>
      <c r="C5" s="1165" t="s">
        <v>18</v>
      </c>
      <c r="D5" s="1166"/>
      <c r="E5" s="178" t="s">
        <v>19</v>
      </c>
      <c r="F5" s="226">
        <v>485107000</v>
      </c>
      <c r="G5" s="227">
        <v>533146991</v>
      </c>
      <c r="H5" s="179">
        <v>408946700</v>
      </c>
      <c r="I5" s="179">
        <f>H5-K5</f>
        <v>408276405</v>
      </c>
      <c r="J5" s="483">
        <f>SUM(H5-F5)</f>
        <v>-76160300</v>
      </c>
      <c r="K5" s="231">
        <v>670295</v>
      </c>
      <c r="L5" s="253">
        <f>SUM(G5-H5+K5)</f>
        <v>124870586</v>
      </c>
      <c r="M5" s="496">
        <f>ROUND(I5/G5,4)</f>
        <v>0.76580000000000004</v>
      </c>
      <c r="N5" s="497">
        <v>0.70699999999999996</v>
      </c>
      <c r="O5" s="464">
        <f>SUM(M5-N5)*100</f>
        <v>5.8800000000000079</v>
      </c>
      <c r="P5" s="184">
        <f>ROUND(H5/F5,4)</f>
        <v>0.84299999999999997</v>
      </c>
      <c r="Q5" s="184">
        <v>0.99590000000000001</v>
      </c>
    </row>
    <row r="6" spans="1:17" ht="29.25" customHeight="1">
      <c r="A6" s="1139"/>
      <c r="B6" s="1164"/>
      <c r="C6" s="1134" t="s">
        <v>20</v>
      </c>
      <c r="D6" s="1135"/>
      <c r="E6" s="186" t="s">
        <v>21</v>
      </c>
      <c r="F6" s="228">
        <v>81726000</v>
      </c>
      <c r="G6" s="229">
        <v>69296700</v>
      </c>
      <c r="H6" s="229">
        <v>69296700</v>
      </c>
      <c r="I6" s="187">
        <f t="shared" ref="I6:I14" si="0">H6-K6</f>
        <v>69296700</v>
      </c>
      <c r="J6" s="484">
        <f t="shared" ref="J6:J14" si="1">SUM(H6-F6)</f>
        <v>-12429300</v>
      </c>
      <c r="K6" s="232">
        <v>0</v>
      </c>
      <c r="L6" s="254">
        <f t="shared" ref="L6:L14" si="2">SUM(G6-H6+K6)</f>
        <v>0</v>
      </c>
      <c r="M6" s="498">
        <f t="shared" ref="M6:M13" si="3">ROUND(I6/G6,4)</f>
        <v>1</v>
      </c>
      <c r="N6" s="499">
        <v>1</v>
      </c>
      <c r="O6" s="465">
        <f t="shared" ref="O6:O20" si="4">SUM(M6-N6)*100</f>
        <v>0</v>
      </c>
      <c r="P6" s="192">
        <f t="shared" ref="P6:P20" si="5">ROUND(H6/F6,4)</f>
        <v>0.84789999999999999</v>
      </c>
      <c r="Q6" s="458">
        <v>0.996</v>
      </c>
    </row>
    <row r="7" spans="1:17" ht="29.25" customHeight="1">
      <c r="A7" s="1139"/>
      <c r="B7" s="1164"/>
      <c r="C7" s="1145" t="s">
        <v>22</v>
      </c>
      <c r="D7" s="1146"/>
      <c r="E7" s="186"/>
      <c r="F7" s="194">
        <f>SUM(F8:F9)</f>
        <v>566608000</v>
      </c>
      <c r="G7" s="195">
        <f>SUM(G8:G9)</f>
        <v>572007200</v>
      </c>
      <c r="H7" s="196">
        <f>H8+H9</f>
        <v>564458600</v>
      </c>
      <c r="I7" s="197">
        <f>H7-K7</f>
        <v>564406800</v>
      </c>
      <c r="J7" s="484">
        <f t="shared" si="1"/>
        <v>-2149400</v>
      </c>
      <c r="K7" s="196">
        <f>K8+K9</f>
        <v>51800</v>
      </c>
      <c r="L7" s="254">
        <f t="shared" si="2"/>
        <v>7600400</v>
      </c>
      <c r="M7" s="498">
        <f t="shared" si="3"/>
        <v>0.98670000000000002</v>
      </c>
      <c r="N7" s="499">
        <v>0.98839999999999995</v>
      </c>
      <c r="O7" s="465">
        <f t="shared" si="4"/>
        <v>-0.16999999999999238</v>
      </c>
      <c r="P7" s="192">
        <f t="shared" si="5"/>
        <v>0.99619999999999997</v>
      </c>
      <c r="Q7" s="458">
        <v>0.99350000000000005</v>
      </c>
    </row>
    <row r="8" spans="1:17" ht="29.25" customHeight="1">
      <c r="A8" s="1139"/>
      <c r="B8" s="1164"/>
      <c r="C8" s="269"/>
      <c r="D8" s="519" t="s">
        <v>23</v>
      </c>
      <c r="E8" s="186" t="s">
        <v>24</v>
      </c>
      <c r="F8" s="228">
        <v>518368000</v>
      </c>
      <c r="G8" s="229">
        <v>522385900</v>
      </c>
      <c r="H8" s="187">
        <v>515490526</v>
      </c>
      <c r="I8" s="200">
        <f t="shared" si="0"/>
        <v>515443220</v>
      </c>
      <c r="J8" s="484">
        <f t="shared" si="1"/>
        <v>-2877474</v>
      </c>
      <c r="K8" s="232">
        <v>47306</v>
      </c>
      <c r="L8" s="254">
        <f t="shared" si="2"/>
        <v>6942680</v>
      </c>
      <c r="M8" s="498">
        <f t="shared" si="3"/>
        <v>0.98670000000000002</v>
      </c>
      <c r="N8" s="499">
        <v>0.98839999999999995</v>
      </c>
      <c r="O8" s="465">
        <f t="shared" si="4"/>
        <v>-0.16999999999999238</v>
      </c>
      <c r="P8" s="192">
        <f t="shared" si="5"/>
        <v>0.99439999999999995</v>
      </c>
      <c r="Q8" s="458">
        <v>0.99350000000000005</v>
      </c>
    </row>
    <row r="9" spans="1:17" ht="29.25" customHeight="1">
      <c r="A9" s="1139"/>
      <c r="B9" s="1164"/>
      <c r="C9" s="270"/>
      <c r="D9" s="202" t="s">
        <v>25</v>
      </c>
      <c r="E9" s="186" t="s">
        <v>26</v>
      </c>
      <c r="F9" s="228">
        <v>48240000</v>
      </c>
      <c r="G9" s="229">
        <v>49621300</v>
      </c>
      <c r="H9" s="187">
        <v>48968074</v>
      </c>
      <c r="I9" s="200">
        <f t="shared" si="0"/>
        <v>48963580</v>
      </c>
      <c r="J9" s="484">
        <f t="shared" si="1"/>
        <v>728074</v>
      </c>
      <c r="K9" s="232">
        <v>4494</v>
      </c>
      <c r="L9" s="254">
        <f t="shared" si="2"/>
        <v>657720</v>
      </c>
      <c r="M9" s="498">
        <f t="shared" si="3"/>
        <v>0.98670000000000002</v>
      </c>
      <c r="N9" s="499">
        <v>0.98829999999999996</v>
      </c>
      <c r="O9" s="465">
        <f t="shared" si="4"/>
        <v>-0.15999999999999348</v>
      </c>
      <c r="P9" s="192">
        <f t="shared" si="5"/>
        <v>1.0150999999999999</v>
      </c>
      <c r="Q9" s="458">
        <v>0.99350000000000005</v>
      </c>
    </row>
    <row r="10" spans="1:17" ht="29.25" customHeight="1">
      <c r="A10" s="1139"/>
      <c r="B10" s="1164"/>
      <c r="C10" s="1134" t="s">
        <v>27</v>
      </c>
      <c r="D10" s="1135"/>
      <c r="E10" s="186" t="s">
        <v>28</v>
      </c>
      <c r="F10" s="228">
        <v>36173000</v>
      </c>
      <c r="G10" s="229">
        <v>36173400</v>
      </c>
      <c r="H10" s="187">
        <v>36173400</v>
      </c>
      <c r="I10" s="200">
        <f t="shared" si="0"/>
        <v>36173400</v>
      </c>
      <c r="J10" s="484">
        <f t="shared" si="1"/>
        <v>400</v>
      </c>
      <c r="K10" s="232">
        <v>0</v>
      </c>
      <c r="L10" s="254">
        <f t="shared" si="2"/>
        <v>0</v>
      </c>
      <c r="M10" s="498">
        <f t="shared" si="3"/>
        <v>1</v>
      </c>
      <c r="N10" s="499">
        <v>1</v>
      </c>
      <c r="O10" s="465">
        <f t="shared" si="4"/>
        <v>0</v>
      </c>
      <c r="P10" s="192">
        <f t="shared" si="5"/>
        <v>1</v>
      </c>
      <c r="Q10" s="458">
        <v>1</v>
      </c>
    </row>
    <row r="11" spans="1:17" ht="29.25" customHeight="1">
      <c r="A11" s="1139"/>
      <c r="B11" s="1164"/>
      <c r="C11" s="1134" t="s">
        <v>29</v>
      </c>
      <c r="D11" s="1135"/>
      <c r="E11" s="186" t="s">
        <v>30</v>
      </c>
      <c r="F11" s="228">
        <v>1672000</v>
      </c>
      <c r="G11" s="229">
        <v>1902800</v>
      </c>
      <c r="H11" s="187">
        <v>1902800</v>
      </c>
      <c r="I11" s="200">
        <f t="shared" si="0"/>
        <v>1902800</v>
      </c>
      <c r="J11" s="484">
        <f t="shared" si="1"/>
        <v>230800</v>
      </c>
      <c r="K11" s="232">
        <v>0</v>
      </c>
      <c r="L11" s="254">
        <f t="shared" si="2"/>
        <v>0</v>
      </c>
      <c r="M11" s="498">
        <f t="shared" si="3"/>
        <v>1</v>
      </c>
      <c r="N11" s="499">
        <v>1</v>
      </c>
      <c r="O11" s="465">
        <f t="shared" si="4"/>
        <v>0</v>
      </c>
      <c r="P11" s="192">
        <f t="shared" si="5"/>
        <v>1.1379999999999999</v>
      </c>
      <c r="Q11" s="458">
        <v>1</v>
      </c>
    </row>
    <row r="12" spans="1:17" ht="29.25" customHeight="1">
      <c r="A12" s="1139"/>
      <c r="B12" s="1164"/>
      <c r="C12" s="1134" t="s">
        <v>31</v>
      </c>
      <c r="D12" s="1135"/>
      <c r="E12" s="186" t="s">
        <v>32</v>
      </c>
      <c r="F12" s="228">
        <v>35821000</v>
      </c>
      <c r="G12" s="229">
        <v>35882100</v>
      </c>
      <c r="H12" s="187">
        <v>35416200</v>
      </c>
      <c r="I12" s="200">
        <f t="shared" si="0"/>
        <v>35416200</v>
      </c>
      <c r="J12" s="484">
        <f t="shared" si="1"/>
        <v>-404800</v>
      </c>
      <c r="K12" s="232">
        <v>0</v>
      </c>
      <c r="L12" s="254">
        <f t="shared" si="2"/>
        <v>465900</v>
      </c>
      <c r="M12" s="498">
        <f t="shared" si="3"/>
        <v>0.98699999999999999</v>
      </c>
      <c r="N12" s="499">
        <v>0.99119999999999997</v>
      </c>
      <c r="O12" s="465">
        <f t="shared" si="4"/>
        <v>-0.41999999999999815</v>
      </c>
      <c r="P12" s="192">
        <f t="shared" si="5"/>
        <v>0.98870000000000002</v>
      </c>
      <c r="Q12" s="458">
        <v>0.99319999999999997</v>
      </c>
    </row>
    <row r="13" spans="1:17" ht="29.25" customHeight="1">
      <c r="A13" s="1139"/>
      <c r="B13" s="1164"/>
      <c r="C13" s="1134" t="s">
        <v>33</v>
      </c>
      <c r="D13" s="1135"/>
      <c r="E13" s="186" t="s">
        <v>34</v>
      </c>
      <c r="F13" s="228">
        <v>102430000</v>
      </c>
      <c r="G13" s="187">
        <v>75930849</v>
      </c>
      <c r="H13" s="187">
        <v>75930849</v>
      </c>
      <c r="I13" s="200">
        <f t="shared" si="0"/>
        <v>75930849</v>
      </c>
      <c r="J13" s="484">
        <f t="shared" si="1"/>
        <v>-26499151</v>
      </c>
      <c r="K13" s="232">
        <v>0</v>
      </c>
      <c r="L13" s="254">
        <f t="shared" si="2"/>
        <v>0</v>
      </c>
      <c r="M13" s="498">
        <f t="shared" si="3"/>
        <v>1</v>
      </c>
      <c r="N13" s="499">
        <v>1</v>
      </c>
      <c r="O13" s="465">
        <f t="shared" si="4"/>
        <v>0</v>
      </c>
      <c r="P13" s="192">
        <f t="shared" si="5"/>
        <v>0.74129999999999996</v>
      </c>
      <c r="Q13" s="458">
        <v>1</v>
      </c>
    </row>
    <row r="14" spans="1:17" ht="29.25" customHeight="1" thickBot="1">
      <c r="A14" s="1139"/>
      <c r="B14" s="1147"/>
      <c r="C14" s="1136" t="s">
        <v>35</v>
      </c>
      <c r="D14" s="1137"/>
      <c r="E14" s="314" t="s">
        <v>36</v>
      </c>
      <c r="F14" s="354">
        <v>1082000</v>
      </c>
      <c r="G14" s="315">
        <v>751650</v>
      </c>
      <c r="H14" s="355">
        <v>751650</v>
      </c>
      <c r="I14" s="315">
        <f t="shared" si="0"/>
        <v>751650</v>
      </c>
      <c r="J14" s="485">
        <f t="shared" si="1"/>
        <v>-330350</v>
      </c>
      <c r="K14" s="317">
        <v>0</v>
      </c>
      <c r="L14" s="318">
        <f t="shared" si="2"/>
        <v>0</v>
      </c>
      <c r="M14" s="500">
        <f>ROUND(I14/G14,4)</f>
        <v>1</v>
      </c>
      <c r="N14" s="501">
        <v>1</v>
      </c>
      <c r="O14" s="466">
        <f t="shared" si="4"/>
        <v>0</v>
      </c>
      <c r="P14" s="208">
        <f t="shared" si="5"/>
        <v>0.69469999999999998</v>
      </c>
      <c r="Q14" s="312">
        <v>1</v>
      </c>
    </row>
    <row r="15" spans="1:17" ht="29.25" customHeight="1" thickBot="1">
      <c r="A15" s="1139"/>
      <c r="B15" s="1147" t="s">
        <v>37</v>
      </c>
      <c r="C15" s="1148"/>
      <c r="D15" s="1148"/>
      <c r="E15" s="1149"/>
      <c r="F15" s="204">
        <f>F5+F6+F7+F10+F11+F12+F13+F14</f>
        <v>1310619000</v>
      </c>
      <c r="G15" s="204">
        <f t="shared" ref="G15:L15" si="6">G5+G6+G7+G10+G11+G12+G13+G14</f>
        <v>1325091690</v>
      </c>
      <c r="H15" s="204">
        <f t="shared" si="6"/>
        <v>1192876899</v>
      </c>
      <c r="I15" s="204">
        <f t="shared" si="6"/>
        <v>1192154804</v>
      </c>
      <c r="J15" s="486">
        <f t="shared" si="6"/>
        <v>-117742101</v>
      </c>
      <c r="K15" s="204">
        <f t="shared" si="6"/>
        <v>722095</v>
      </c>
      <c r="L15" s="204">
        <f t="shared" si="6"/>
        <v>132936886</v>
      </c>
      <c r="M15" s="500">
        <f>ROUND(I15/G15,4)</f>
        <v>0.89970000000000006</v>
      </c>
      <c r="N15" s="501">
        <v>0.88560000000000005</v>
      </c>
      <c r="O15" s="467">
        <f t="shared" si="4"/>
        <v>1.4100000000000001</v>
      </c>
      <c r="P15" s="312">
        <f>ROUND(H15/F15,4)</f>
        <v>0.91020000000000001</v>
      </c>
      <c r="Q15" s="312">
        <v>0.99519999999999997</v>
      </c>
    </row>
    <row r="16" spans="1:17" ht="29.25" customHeight="1">
      <c r="A16" s="1139"/>
      <c r="B16" s="1150" t="s">
        <v>38</v>
      </c>
      <c r="C16" s="1153" t="s">
        <v>18</v>
      </c>
      <c r="D16" s="1121"/>
      <c r="E16" s="327" t="s">
        <v>39</v>
      </c>
      <c r="F16" s="234">
        <v>2416000</v>
      </c>
      <c r="G16" s="235">
        <v>10805201</v>
      </c>
      <c r="H16" s="18">
        <v>1323666</v>
      </c>
      <c r="I16" s="18">
        <f t="shared" ref="I16:I20" si="7">H16-K16</f>
        <v>1323666</v>
      </c>
      <c r="J16" s="487">
        <f>SUM(H16-F16)</f>
        <v>-1092334</v>
      </c>
      <c r="K16" s="240">
        <v>0</v>
      </c>
      <c r="L16" s="255">
        <f>SUM(G16-H16+K16)</f>
        <v>9481535</v>
      </c>
      <c r="M16" s="502">
        <f t="shared" ref="M16:M20" si="8">ROUND(I16/G16,4)</f>
        <v>0.1225</v>
      </c>
      <c r="N16" s="503">
        <v>0.15579999999999999</v>
      </c>
      <c r="O16" s="468">
        <f t="shared" si="4"/>
        <v>-3.3299999999999996</v>
      </c>
      <c r="P16" s="330">
        <f t="shared" si="5"/>
        <v>0.54790000000000005</v>
      </c>
      <c r="Q16" s="330">
        <v>0.2064</v>
      </c>
    </row>
    <row r="17" spans="1:17" ht="29.25" customHeight="1">
      <c r="A17" s="1139"/>
      <c r="B17" s="1151"/>
      <c r="C17" s="1154" t="s">
        <v>20</v>
      </c>
      <c r="D17" s="1155"/>
      <c r="E17" s="25" t="s">
        <v>40</v>
      </c>
      <c r="F17" s="236">
        <v>33000</v>
      </c>
      <c r="G17" s="237">
        <v>564000</v>
      </c>
      <c r="H17" s="26">
        <v>137100</v>
      </c>
      <c r="I17" s="26">
        <f t="shared" si="7"/>
        <v>137100</v>
      </c>
      <c r="J17" s="488">
        <f t="shared" ref="J17:J20" si="9">SUM(H17-F17)</f>
        <v>104100</v>
      </c>
      <c r="K17" s="241">
        <v>0</v>
      </c>
      <c r="L17" s="256">
        <f t="shared" ref="L17:L20" si="10">SUM(G17-H17+K17)</f>
        <v>426900</v>
      </c>
      <c r="M17" s="504">
        <f t="shared" si="8"/>
        <v>0.24310000000000001</v>
      </c>
      <c r="N17" s="505">
        <v>0.4365</v>
      </c>
      <c r="O17" s="469">
        <f t="shared" si="4"/>
        <v>-19.34</v>
      </c>
      <c r="P17" s="30">
        <f t="shared" si="5"/>
        <v>4.1544999999999996</v>
      </c>
      <c r="Q17" s="30">
        <v>0.4365</v>
      </c>
    </row>
    <row r="18" spans="1:17" ht="29.25" customHeight="1">
      <c r="A18" s="1139"/>
      <c r="B18" s="1151"/>
      <c r="C18" s="1156" t="s">
        <v>22</v>
      </c>
      <c r="D18" s="1157"/>
      <c r="E18" s="25" t="s">
        <v>41</v>
      </c>
      <c r="F18" s="236">
        <v>2846000</v>
      </c>
      <c r="G18" s="237">
        <v>44980331</v>
      </c>
      <c r="H18" s="26">
        <v>5330661</v>
      </c>
      <c r="I18" s="26">
        <f t="shared" si="7"/>
        <v>5330661</v>
      </c>
      <c r="J18" s="488">
        <f t="shared" si="9"/>
        <v>2484661</v>
      </c>
      <c r="K18" s="241">
        <v>0</v>
      </c>
      <c r="L18" s="257">
        <f t="shared" si="10"/>
        <v>39649670</v>
      </c>
      <c r="M18" s="504">
        <f>ROUND(I18/G18,4)</f>
        <v>0.11849999999999999</v>
      </c>
      <c r="N18" s="505">
        <v>5.3199999999999997E-2</v>
      </c>
      <c r="O18" s="469">
        <f t="shared" si="4"/>
        <v>6.5299999999999994</v>
      </c>
      <c r="P18" s="30">
        <f t="shared" si="5"/>
        <v>1.873</v>
      </c>
      <c r="Q18" s="30">
        <v>0.1232</v>
      </c>
    </row>
    <row r="19" spans="1:17" s="38" customFormat="1" ht="29.25" customHeight="1">
      <c r="A19" s="1139"/>
      <c r="B19" s="1151"/>
      <c r="C19" s="1154" t="s">
        <v>31</v>
      </c>
      <c r="D19" s="1155"/>
      <c r="E19" s="32" t="s">
        <v>42</v>
      </c>
      <c r="F19" s="236">
        <v>67000</v>
      </c>
      <c r="G19" s="237">
        <v>728238</v>
      </c>
      <c r="H19" s="26">
        <v>69973</v>
      </c>
      <c r="I19" s="26">
        <f t="shared" si="7"/>
        <v>69973</v>
      </c>
      <c r="J19" s="488">
        <f t="shared" si="9"/>
        <v>2973</v>
      </c>
      <c r="K19" s="241">
        <v>0</v>
      </c>
      <c r="L19" s="257">
        <f t="shared" si="10"/>
        <v>658265</v>
      </c>
      <c r="M19" s="506">
        <f t="shared" si="8"/>
        <v>9.6100000000000005E-2</v>
      </c>
      <c r="N19" s="507">
        <v>0.1366</v>
      </c>
      <c r="O19" s="470">
        <f t="shared" si="4"/>
        <v>-4.05</v>
      </c>
      <c r="P19" s="36">
        <f t="shared" si="5"/>
        <v>1.0444</v>
      </c>
      <c r="Q19" s="36">
        <v>0.18240000000000001</v>
      </c>
    </row>
    <row r="20" spans="1:17" ht="29.25" customHeight="1" thickBot="1">
      <c r="A20" s="1139"/>
      <c r="B20" s="1152"/>
      <c r="C20" s="1158" t="s">
        <v>43</v>
      </c>
      <c r="D20" s="1159"/>
      <c r="E20" s="331" t="s">
        <v>44</v>
      </c>
      <c r="F20" s="356">
        <v>287000</v>
      </c>
      <c r="G20" s="357">
        <v>4600931</v>
      </c>
      <c r="H20" s="332">
        <v>506427</v>
      </c>
      <c r="I20" s="332">
        <f t="shared" si="7"/>
        <v>506427</v>
      </c>
      <c r="J20" s="489">
        <f t="shared" si="9"/>
        <v>219427</v>
      </c>
      <c r="K20" s="91">
        <v>0</v>
      </c>
      <c r="L20" s="43">
        <f t="shared" si="10"/>
        <v>4094504</v>
      </c>
      <c r="M20" s="508">
        <f t="shared" si="8"/>
        <v>0.1101</v>
      </c>
      <c r="N20" s="509">
        <v>4.9200000000000001E-2</v>
      </c>
      <c r="O20" s="471">
        <f t="shared" si="4"/>
        <v>6.09</v>
      </c>
      <c r="P20" s="47">
        <f t="shared" si="5"/>
        <v>1.7645999999999999</v>
      </c>
      <c r="Q20" s="47">
        <v>0.1139</v>
      </c>
    </row>
    <row r="21" spans="1:17" ht="29.25" customHeight="1" thickBot="1">
      <c r="A21" s="1139"/>
      <c r="B21" s="1160" t="s">
        <v>45</v>
      </c>
      <c r="C21" s="1161"/>
      <c r="D21" s="1161"/>
      <c r="E21" s="1162"/>
      <c r="F21" s="319">
        <f>SUM(F16:F20)</f>
        <v>5649000</v>
      </c>
      <c r="G21" s="320">
        <f>SUM(G16,G17,G18,G19,G20)</f>
        <v>61678701</v>
      </c>
      <c r="H21" s="320">
        <f t="shared" ref="H21:L21" si="11">SUM(H16,H17,H18,H19,H20)</f>
        <v>7367827</v>
      </c>
      <c r="I21" s="320">
        <f t="shared" si="11"/>
        <v>7367827</v>
      </c>
      <c r="J21" s="490">
        <f>SUM(J16,J17,J18,J19,J20)</f>
        <v>1718827</v>
      </c>
      <c r="K21" s="320">
        <f t="shared" si="11"/>
        <v>0</v>
      </c>
      <c r="L21" s="321">
        <f t="shared" si="11"/>
        <v>54310874</v>
      </c>
      <c r="M21" s="510">
        <f>ROUND(I21/G21,4)</f>
        <v>0.1195</v>
      </c>
      <c r="N21" s="511">
        <v>7.3999999999999996E-2</v>
      </c>
      <c r="O21" s="472">
        <f>SUM(M21-N21)*100</f>
        <v>4.55</v>
      </c>
      <c r="P21" s="325">
        <f>ROUND(H21/F21,4)</f>
        <v>1.3043</v>
      </c>
      <c r="Q21" s="325">
        <v>0.13950000000000001</v>
      </c>
    </row>
    <row r="22" spans="1:17" ht="29.25" customHeight="1" thickTop="1" thickBot="1">
      <c r="A22" s="1140"/>
      <c r="B22" s="1116" t="s">
        <v>46</v>
      </c>
      <c r="C22" s="1117"/>
      <c r="D22" s="1117"/>
      <c r="E22" s="1118"/>
      <c r="F22" s="304">
        <f>F15+F21</f>
        <v>1316268000</v>
      </c>
      <c r="G22" s="305">
        <f t="shared" ref="G22" si="12">SUM(G15+G21)</f>
        <v>1386770391</v>
      </c>
      <c r="H22" s="81">
        <f t="shared" ref="H22:L22" si="13">SUM(H15+H21)</f>
        <v>1200244726</v>
      </c>
      <c r="I22" s="81">
        <f t="shared" si="13"/>
        <v>1199522631</v>
      </c>
      <c r="J22" s="489">
        <f t="shared" si="13"/>
        <v>-116023274</v>
      </c>
      <c r="K22" s="306">
        <f t="shared" si="13"/>
        <v>722095</v>
      </c>
      <c r="L22" s="307">
        <f t="shared" si="13"/>
        <v>187247760</v>
      </c>
      <c r="M22" s="512">
        <f>ROUND(I22/G22,4)</f>
        <v>0.86499999999999999</v>
      </c>
      <c r="N22" s="513">
        <v>0.84430000000000005</v>
      </c>
      <c r="O22" s="473">
        <f>SUM(M22-N22)*100</f>
        <v>2.0699999999999941</v>
      </c>
      <c r="P22" s="95">
        <f>ROUND(H22/F22,4)</f>
        <v>0.91190000000000004</v>
      </c>
      <c r="Q22" s="95">
        <v>0.9526</v>
      </c>
    </row>
    <row r="23" spans="1:17" ht="24" customHeight="1" thickBot="1">
      <c r="B23" s="60"/>
      <c r="C23" s="60"/>
      <c r="D23" s="60"/>
      <c r="E23" s="60"/>
      <c r="M23" s="61"/>
      <c r="N23" s="61"/>
      <c r="O23" s="474"/>
      <c r="P23" s="62"/>
      <c r="Q23" s="62"/>
    </row>
    <row r="24" spans="1:17" ht="29.25" customHeight="1">
      <c r="A24" s="1113" t="s">
        <v>104</v>
      </c>
      <c r="B24" s="1114"/>
      <c r="C24" s="1114"/>
      <c r="D24" s="1114"/>
      <c r="E24" s="1115"/>
      <c r="F24" s="1119" t="s">
        <v>1</v>
      </c>
      <c r="G24" s="1121" t="s">
        <v>2</v>
      </c>
      <c r="H24" s="6" t="s">
        <v>112</v>
      </c>
      <c r="I24" s="63"/>
      <c r="J24" s="481" t="s">
        <v>4</v>
      </c>
      <c r="K24" s="518" t="s">
        <v>5</v>
      </c>
      <c r="L24" s="521" t="s">
        <v>113</v>
      </c>
      <c r="M24" s="1123" t="s">
        <v>7</v>
      </c>
      <c r="N24" s="1124"/>
      <c r="O24" s="462" t="s">
        <v>95</v>
      </c>
      <c r="P24" s="9" t="s">
        <v>8</v>
      </c>
      <c r="Q24" s="9" t="s">
        <v>9</v>
      </c>
    </row>
    <row r="25" spans="1:17" ht="29.25" customHeight="1" thickBot="1">
      <c r="A25" s="1116"/>
      <c r="B25" s="1117"/>
      <c r="C25" s="1117"/>
      <c r="D25" s="1117"/>
      <c r="E25" s="1118"/>
      <c r="F25" s="1120"/>
      <c r="G25" s="1122"/>
      <c r="H25" s="495" t="s">
        <v>109</v>
      </c>
      <c r="I25" s="64"/>
      <c r="J25" s="482" t="s">
        <v>10</v>
      </c>
      <c r="K25" s="274" t="s">
        <v>110</v>
      </c>
      <c r="L25" s="303" t="s">
        <v>109</v>
      </c>
      <c r="M25" s="13" t="s">
        <v>12</v>
      </c>
      <c r="N25" s="14" t="s">
        <v>94</v>
      </c>
      <c r="O25" s="463" t="s">
        <v>13</v>
      </c>
      <c r="P25" s="16" t="s">
        <v>14</v>
      </c>
      <c r="Q25" s="16" t="s">
        <v>120</v>
      </c>
    </row>
    <row r="26" spans="1:17" ht="29.25" customHeight="1" thickBot="1">
      <c r="A26" s="1138" t="s">
        <v>47</v>
      </c>
      <c r="B26" s="210" t="s">
        <v>17</v>
      </c>
      <c r="C26" s="1141" t="s">
        <v>48</v>
      </c>
      <c r="D26" s="1142"/>
      <c r="E26" s="178"/>
      <c r="F26" s="243">
        <v>260087000</v>
      </c>
      <c r="G26" s="211">
        <v>290899600</v>
      </c>
      <c r="H26" s="211">
        <v>211149100</v>
      </c>
      <c r="I26" s="211">
        <f t="shared" ref="I26:I27" si="14">H26-K26</f>
        <v>211076900</v>
      </c>
      <c r="J26" s="492">
        <f>SUM(H26-F26)</f>
        <v>-48937900</v>
      </c>
      <c r="K26" s="213">
        <v>72200</v>
      </c>
      <c r="L26" s="333">
        <f t="shared" ref="L26:L27" si="15">SUM(G26-H26+K26)</f>
        <v>79822700</v>
      </c>
      <c r="M26" s="496">
        <f t="shared" ref="M26:M28" si="16">ROUND(I26/G26,4)</f>
        <v>0.72560000000000002</v>
      </c>
      <c r="N26" s="497">
        <v>0.72250000000000003</v>
      </c>
      <c r="O26" s="464">
        <f>SUM(M26-N26)*100</f>
        <v>0.30999999999999917</v>
      </c>
      <c r="P26" s="214">
        <f>ROUND(H26/F26,4)</f>
        <v>0.81179999999999997</v>
      </c>
      <c r="Q26" s="184">
        <v>0.98299999999999998</v>
      </c>
    </row>
    <row r="27" spans="1:17" ht="29.25" customHeight="1" thickBot="1">
      <c r="A27" s="1139"/>
      <c r="B27" s="334" t="s">
        <v>38</v>
      </c>
      <c r="C27" s="1143" t="s">
        <v>48</v>
      </c>
      <c r="D27" s="1144"/>
      <c r="E27" s="335"/>
      <c r="F27" s="358">
        <v>6341000</v>
      </c>
      <c r="G27" s="336">
        <v>35625025</v>
      </c>
      <c r="H27" s="336">
        <v>4318250</v>
      </c>
      <c r="I27" s="336">
        <f t="shared" si="14"/>
        <v>4318250</v>
      </c>
      <c r="J27" s="493">
        <f>SUM(H27-F27)</f>
        <v>-2022750</v>
      </c>
      <c r="K27" s="338">
        <v>0</v>
      </c>
      <c r="L27" s="339">
        <f t="shared" si="15"/>
        <v>31306775</v>
      </c>
      <c r="M27" s="514">
        <f t="shared" si="16"/>
        <v>0.1212</v>
      </c>
      <c r="N27" s="515">
        <v>0.13600000000000001</v>
      </c>
      <c r="O27" s="475">
        <f>SUM(M27-N27)*100</f>
        <v>-1.4800000000000009</v>
      </c>
      <c r="P27" s="343">
        <f>ROUND(H27/F27,4)</f>
        <v>0.68100000000000005</v>
      </c>
      <c r="Q27" s="459">
        <v>0.18490000000000001</v>
      </c>
    </row>
    <row r="28" spans="1:17" ht="29.25" customHeight="1" thickTop="1" thickBot="1">
      <c r="A28" s="1140"/>
      <c r="B28" s="1116" t="s">
        <v>45</v>
      </c>
      <c r="C28" s="1117"/>
      <c r="D28" s="1117"/>
      <c r="E28" s="1118"/>
      <c r="F28" s="304">
        <f>SUM(F26:F27)</f>
        <v>266428000</v>
      </c>
      <c r="G28" s="81">
        <f>SUM(G26:G27)</f>
        <v>326524625</v>
      </c>
      <c r="H28" s="81">
        <f t="shared" ref="H28:L28" si="17">SUM(H26:H27)</f>
        <v>215467350</v>
      </c>
      <c r="I28" s="81">
        <f t="shared" si="17"/>
        <v>215395150</v>
      </c>
      <c r="J28" s="489">
        <f t="shared" si="17"/>
        <v>-50960650</v>
      </c>
      <c r="K28" s="82">
        <f t="shared" si="17"/>
        <v>72200</v>
      </c>
      <c r="L28" s="305">
        <f t="shared" si="17"/>
        <v>111129475</v>
      </c>
      <c r="M28" s="512">
        <f t="shared" si="16"/>
        <v>0.65969999999999995</v>
      </c>
      <c r="N28" s="513">
        <v>0.6492</v>
      </c>
      <c r="O28" s="473">
        <f>SUM(M28-N28)*100</f>
        <v>1.0499999999999954</v>
      </c>
      <c r="P28" s="95">
        <f>ROUND(H28/F28,4)</f>
        <v>0.80869999999999997</v>
      </c>
      <c r="Q28" s="95">
        <v>0.88339999999999996</v>
      </c>
    </row>
    <row r="29" spans="1:17" ht="24" customHeight="1" thickBot="1">
      <c r="A29" s="73"/>
      <c r="B29" s="73"/>
      <c r="C29" s="73"/>
      <c r="D29" s="73"/>
      <c r="E29" s="74"/>
      <c r="M29" s="75"/>
      <c r="N29" s="76"/>
      <c r="O29" s="474"/>
      <c r="P29" s="75"/>
      <c r="Q29" s="75"/>
    </row>
    <row r="30" spans="1:17" ht="29.25" customHeight="1">
      <c r="A30" s="1113" t="s">
        <v>104</v>
      </c>
      <c r="B30" s="1114"/>
      <c r="C30" s="1114"/>
      <c r="D30" s="1114"/>
      <c r="E30" s="1115"/>
      <c r="F30" s="1119" t="s">
        <v>1</v>
      </c>
      <c r="G30" s="1121" t="s">
        <v>2</v>
      </c>
      <c r="H30" s="6" t="s">
        <v>112</v>
      </c>
      <c r="I30" s="63"/>
      <c r="J30" s="481" t="s">
        <v>4</v>
      </c>
      <c r="K30" s="518" t="s">
        <v>5</v>
      </c>
      <c r="L30" s="521" t="s">
        <v>113</v>
      </c>
      <c r="M30" s="1123" t="s">
        <v>7</v>
      </c>
      <c r="N30" s="1124"/>
      <c r="O30" s="462" t="s">
        <v>95</v>
      </c>
      <c r="P30" s="9" t="s">
        <v>8</v>
      </c>
      <c r="Q30" s="9" t="s">
        <v>9</v>
      </c>
    </row>
    <row r="31" spans="1:17" ht="29.25" customHeight="1" thickBot="1">
      <c r="A31" s="1116"/>
      <c r="B31" s="1117"/>
      <c r="C31" s="1117"/>
      <c r="D31" s="1117"/>
      <c r="E31" s="1118"/>
      <c r="F31" s="1120"/>
      <c r="G31" s="1122"/>
      <c r="H31" s="495" t="s">
        <v>109</v>
      </c>
      <c r="I31" s="64"/>
      <c r="J31" s="482" t="s">
        <v>10</v>
      </c>
      <c r="K31" s="274" t="s">
        <v>110</v>
      </c>
      <c r="L31" s="303" t="s">
        <v>109</v>
      </c>
      <c r="M31" s="13" t="s">
        <v>12</v>
      </c>
      <c r="N31" s="14" t="s">
        <v>94</v>
      </c>
      <c r="O31" s="463" t="s">
        <v>13</v>
      </c>
      <c r="P31" s="16" t="s">
        <v>14</v>
      </c>
      <c r="Q31" s="16" t="s">
        <v>120</v>
      </c>
    </row>
    <row r="32" spans="1:17" ht="29.25" customHeight="1" thickBot="1">
      <c r="A32" s="1125" t="s">
        <v>49</v>
      </c>
      <c r="B32" s="215" t="s">
        <v>50</v>
      </c>
      <c r="C32" s="1128" t="s">
        <v>51</v>
      </c>
      <c r="D32" s="1129"/>
      <c r="E32" s="216"/>
      <c r="F32" s="243">
        <v>230932000</v>
      </c>
      <c r="G32" s="211">
        <v>238819300</v>
      </c>
      <c r="H32" s="211">
        <v>162864600</v>
      </c>
      <c r="I32" s="345">
        <f t="shared" ref="I32" si="18">H32-K32</f>
        <v>162337200</v>
      </c>
      <c r="J32" s="483">
        <f>SUM(H32-F32)</f>
        <v>-68067400</v>
      </c>
      <c r="K32" s="231">
        <v>527400</v>
      </c>
      <c r="L32" s="346">
        <f>SUM(G32-H32)</f>
        <v>75954700</v>
      </c>
      <c r="M32" s="496">
        <f t="shared" ref="M32:M34" si="19">ROUND(I32/G32,4)</f>
        <v>0.67969999999999997</v>
      </c>
      <c r="N32" s="516">
        <v>0.66920000000000002</v>
      </c>
      <c r="O32" s="464">
        <f>SUM(M32-N32)*100</f>
        <v>1.0499999999999954</v>
      </c>
      <c r="P32" s="214">
        <f>ROUND(H32/F32,4)</f>
        <v>0.70520000000000005</v>
      </c>
      <c r="Q32" s="460">
        <v>0.99850000000000005</v>
      </c>
    </row>
    <row r="33" spans="1:17" ht="29.25" customHeight="1" thickBot="1">
      <c r="A33" s="1126"/>
      <c r="B33" s="347" t="s">
        <v>38</v>
      </c>
      <c r="C33" s="1132" t="s">
        <v>51</v>
      </c>
      <c r="D33" s="1133"/>
      <c r="E33" s="335"/>
      <c r="F33" s="359">
        <v>149000</v>
      </c>
      <c r="G33" s="348">
        <v>620700</v>
      </c>
      <c r="H33" s="348">
        <v>190812</v>
      </c>
      <c r="I33" s="348">
        <f>H33-K33</f>
        <v>190812</v>
      </c>
      <c r="J33" s="494">
        <f>SUM(H33-F33)</f>
        <v>41812</v>
      </c>
      <c r="K33" s="350">
        <v>0</v>
      </c>
      <c r="L33" s="339">
        <f>SUM(G33-H33)</f>
        <v>429888</v>
      </c>
      <c r="M33" s="514">
        <f t="shared" si="19"/>
        <v>0.30740000000000001</v>
      </c>
      <c r="N33" s="515">
        <v>0.3548</v>
      </c>
      <c r="O33" s="475">
        <f>SUM(M33-N33)*100</f>
        <v>-4.74</v>
      </c>
      <c r="P33" s="343">
        <f>ROUND(H33/F33,4)</f>
        <v>1.2806</v>
      </c>
      <c r="Q33" s="459">
        <v>0.4602</v>
      </c>
    </row>
    <row r="34" spans="1:17" ht="29.25" customHeight="1" thickTop="1" thickBot="1">
      <c r="A34" s="1127"/>
      <c r="B34" s="1116" t="s">
        <v>52</v>
      </c>
      <c r="C34" s="1117"/>
      <c r="D34" s="1117"/>
      <c r="E34" s="1118"/>
      <c r="F34" s="304">
        <f>SUM(F32:F33)</f>
        <v>231081000</v>
      </c>
      <c r="G34" s="81">
        <f>SUM(G32:G33)</f>
        <v>239440000</v>
      </c>
      <c r="H34" s="81">
        <f t="shared" ref="H34:L34" si="20">SUM(H32:H33)</f>
        <v>163055412</v>
      </c>
      <c r="I34" s="81">
        <f t="shared" si="20"/>
        <v>162528012</v>
      </c>
      <c r="J34" s="489">
        <f t="shared" si="20"/>
        <v>-68025588</v>
      </c>
      <c r="K34" s="82">
        <f t="shared" si="20"/>
        <v>527400</v>
      </c>
      <c r="L34" s="81">
        <f t="shared" si="20"/>
        <v>76384588</v>
      </c>
      <c r="M34" s="512">
        <f t="shared" si="19"/>
        <v>0.67879999999999996</v>
      </c>
      <c r="N34" s="513">
        <v>0.66820000000000002</v>
      </c>
      <c r="O34" s="473">
        <f>SUM(M34-N34)*100</f>
        <v>1.0599999999999943</v>
      </c>
      <c r="P34" s="95">
        <f>ROUND(H34/F34,4)</f>
        <v>0.7056</v>
      </c>
      <c r="Q34" s="95">
        <v>0.99680000000000002</v>
      </c>
    </row>
    <row r="35" spans="1:17" ht="24" customHeight="1" thickBot="1">
      <c r="A35" s="83"/>
      <c r="B35" s="84"/>
      <c r="C35" s="84"/>
      <c r="D35" s="84"/>
      <c r="E35" s="84"/>
      <c r="M35" s="85"/>
      <c r="N35" s="86"/>
      <c r="O35" s="476"/>
      <c r="P35" s="86"/>
      <c r="Q35" s="87"/>
    </row>
    <row r="36" spans="1:17" ht="29.25" customHeight="1">
      <c r="A36" s="1113" t="s">
        <v>104</v>
      </c>
      <c r="B36" s="1114"/>
      <c r="C36" s="1114"/>
      <c r="D36" s="1114"/>
      <c r="E36" s="1115"/>
      <c r="F36" s="1119" t="s">
        <v>1</v>
      </c>
      <c r="G36" s="1121" t="s">
        <v>2</v>
      </c>
      <c r="H36" s="6" t="s">
        <v>112</v>
      </c>
      <c r="I36" s="63"/>
      <c r="J36" s="481" t="s">
        <v>4</v>
      </c>
      <c r="K36" s="518" t="s">
        <v>5</v>
      </c>
      <c r="L36" s="521" t="s">
        <v>113</v>
      </c>
      <c r="M36" s="1123" t="s">
        <v>7</v>
      </c>
      <c r="N36" s="1124"/>
      <c r="O36" s="462" t="s">
        <v>95</v>
      </c>
      <c r="P36" s="9" t="s">
        <v>8</v>
      </c>
      <c r="Q36" s="9" t="s">
        <v>9</v>
      </c>
    </row>
    <row r="37" spans="1:17" ht="29.25" customHeight="1" thickBot="1">
      <c r="A37" s="1116"/>
      <c r="B37" s="1117"/>
      <c r="C37" s="1117"/>
      <c r="D37" s="1117"/>
      <c r="E37" s="1118"/>
      <c r="F37" s="1120"/>
      <c r="G37" s="1122"/>
      <c r="H37" s="495" t="s">
        <v>109</v>
      </c>
      <c r="I37" s="64"/>
      <c r="J37" s="482" t="s">
        <v>10</v>
      </c>
      <c r="K37" s="274" t="s">
        <v>110</v>
      </c>
      <c r="L37" s="303" t="s">
        <v>109</v>
      </c>
      <c r="M37" s="13" t="s">
        <v>12</v>
      </c>
      <c r="N37" s="14" t="s">
        <v>94</v>
      </c>
      <c r="O37" s="463" t="s">
        <v>13</v>
      </c>
      <c r="P37" s="16" t="s">
        <v>14</v>
      </c>
      <c r="Q37" s="16" t="s">
        <v>120</v>
      </c>
    </row>
    <row r="38" spans="1:17" ht="29.25" customHeight="1" thickBot="1">
      <c r="A38" s="1125" t="s">
        <v>53</v>
      </c>
      <c r="B38" s="215" t="s">
        <v>50</v>
      </c>
      <c r="C38" s="1128" t="s">
        <v>54</v>
      </c>
      <c r="D38" s="1129"/>
      <c r="E38" s="216"/>
      <c r="F38" s="243">
        <v>176542000</v>
      </c>
      <c r="G38" s="211">
        <v>189594700</v>
      </c>
      <c r="H38" s="211">
        <v>133029500</v>
      </c>
      <c r="I38" s="211">
        <f t="shared" ref="I38:I39" si="21">H38-K38</f>
        <v>132790300</v>
      </c>
      <c r="J38" s="492">
        <f>SUM(H38-F38)</f>
        <v>-43512500</v>
      </c>
      <c r="K38" s="213">
        <v>239200</v>
      </c>
      <c r="L38" s="261">
        <f>SUM(G38-H38)</f>
        <v>56565200</v>
      </c>
      <c r="M38" s="517">
        <f t="shared" ref="M38:M40" si="22">ROUND(I38/G38,4)</f>
        <v>0.70040000000000002</v>
      </c>
      <c r="N38" s="516">
        <v>0.68910000000000005</v>
      </c>
      <c r="O38" s="477">
        <f>SUM(M38-N38)*100</f>
        <v>1.1299999999999977</v>
      </c>
      <c r="P38" s="223">
        <f>ROUND(H38/F38,4)</f>
        <v>0.75349999999999995</v>
      </c>
      <c r="Q38" s="460">
        <v>0.99919999999999998</v>
      </c>
    </row>
    <row r="39" spans="1:17" ht="29.25" customHeight="1" thickBot="1">
      <c r="A39" s="1126"/>
      <c r="B39" s="351" t="s">
        <v>38</v>
      </c>
      <c r="C39" s="1130" t="s">
        <v>54</v>
      </c>
      <c r="D39" s="1131"/>
      <c r="E39" s="352"/>
      <c r="F39" s="358">
        <v>377000</v>
      </c>
      <c r="G39" s="353">
        <v>225504</v>
      </c>
      <c r="H39" s="353">
        <v>153004</v>
      </c>
      <c r="I39" s="353">
        <f t="shared" si="21"/>
        <v>153004</v>
      </c>
      <c r="J39" s="493">
        <f>SUM(H39-F39)</f>
        <v>-223996</v>
      </c>
      <c r="K39" s="338">
        <v>0</v>
      </c>
      <c r="L39" s="321">
        <f>SUM(G39-H39)</f>
        <v>72500</v>
      </c>
      <c r="M39" s="510">
        <f t="shared" si="22"/>
        <v>0.67849999999999999</v>
      </c>
      <c r="N39" s="511">
        <v>0.78580000000000005</v>
      </c>
      <c r="O39" s="475">
        <f>SUM(M39-N39)*100</f>
        <v>-10.730000000000006</v>
      </c>
      <c r="P39" s="325">
        <f>ROUND(H39/F39,4)</f>
        <v>0.40579999999999999</v>
      </c>
      <c r="Q39" s="325">
        <v>0.84960000000000002</v>
      </c>
    </row>
    <row r="40" spans="1:17" ht="29.25" customHeight="1" thickTop="1" thickBot="1">
      <c r="A40" s="1127"/>
      <c r="B40" s="1116" t="s">
        <v>52</v>
      </c>
      <c r="C40" s="1117"/>
      <c r="D40" s="1117"/>
      <c r="E40" s="1118"/>
      <c r="F40" s="304">
        <f>SUM(F38:F39)</f>
        <v>176919000</v>
      </c>
      <c r="G40" s="81">
        <f>SUM(G38:G39)</f>
        <v>189820204</v>
      </c>
      <c r="H40" s="81">
        <f t="shared" ref="H40:L40" si="23">SUM(H38:H39)</f>
        <v>133182504</v>
      </c>
      <c r="I40" s="81">
        <f t="shared" si="23"/>
        <v>132943304</v>
      </c>
      <c r="J40" s="489">
        <f t="shared" si="23"/>
        <v>-43736496</v>
      </c>
      <c r="K40" s="82">
        <f t="shared" si="23"/>
        <v>239200</v>
      </c>
      <c r="L40" s="81">
        <f t="shared" si="23"/>
        <v>56637700</v>
      </c>
      <c r="M40" s="512">
        <f t="shared" si="22"/>
        <v>0.70040000000000002</v>
      </c>
      <c r="N40" s="513">
        <v>0.68959999999999999</v>
      </c>
      <c r="O40" s="478">
        <f>SUM(M40-N40)*100</f>
        <v>1.0800000000000032</v>
      </c>
      <c r="P40" s="95">
        <f>ROUND(H40/F40,4)</f>
        <v>0.75280000000000002</v>
      </c>
      <c r="Q40" s="95">
        <v>0.99839999999999995</v>
      </c>
    </row>
  </sheetData>
  <mergeCells count="48">
    <mergeCell ref="A36:E37"/>
    <mergeCell ref="F36:F37"/>
    <mergeCell ref="G36:G37"/>
    <mergeCell ref="M36:N36"/>
    <mergeCell ref="A38:A40"/>
    <mergeCell ref="C38:D38"/>
    <mergeCell ref="C39:D39"/>
    <mergeCell ref="B40:E40"/>
    <mergeCell ref="G30:G31"/>
    <mergeCell ref="M30:N30"/>
    <mergeCell ref="A32:A34"/>
    <mergeCell ref="C32:D32"/>
    <mergeCell ref="C33:D33"/>
    <mergeCell ref="B34:E34"/>
    <mergeCell ref="F30:F31"/>
    <mergeCell ref="A26:A28"/>
    <mergeCell ref="C26:D26"/>
    <mergeCell ref="C27:D27"/>
    <mergeCell ref="B28:E28"/>
    <mergeCell ref="A30:E31"/>
    <mergeCell ref="M24:N24"/>
    <mergeCell ref="B16:B20"/>
    <mergeCell ref="C16:D16"/>
    <mergeCell ref="C17:D17"/>
    <mergeCell ref="C18:D18"/>
    <mergeCell ref="C19:D19"/>
    <mergeCell ref="C20:D20"/>
    <mergeCell ref="B21:E21"/>
    <mergeCell ref="B22:E22"/>
    <mergeCell ref="A24:E25"/>
    <mergeCell ref="F24:F25"/>
    <mergeCell ref="G24:G25"/>
    <mergeCell ref="A1:H1"/>
    <mergeCell ref="A3:E4"/>
    <mergeCell ref="F3:F4"/>
    <mergeCell ref="G3:G4"/>
    <mergeCell ref="C10:D10"/>
    <mergeCell ref="M3:N3"/>
    <mergeCell ref="A5:A22"/>
    <mergeCell ref="B5:B14"/>
    <mergeCell ref="C5:D5"/>
    <mergeCell ref="C6:D6"/>
    <mergeCell ref="C7:D7"/>
    <mergeCell ref="B15:E15"/>
    <mergeCell ref="C11:D11"/>
    <mergeCell ref="C12:D12"/>
    <mergeCell ref="C13:D13"/>
    <mergeCell ref="C14:D14"/>
  </mergeCells>
  <phoneticPr fontId="3"/>
  <printOptions horizontalCentered="1"/>
  <pageMargins left="0.19685039370078741" right="0.19685039370078741" top="0.59055118110236227" bottom="0.19685039370078741" header="0.31496062992125984" footer="0.31496062992125984"/>
  <pageSetup paperSize="9" scale="50" fitToWidth="0" fitToHeight="0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72"/>
  <sheetViews>
    <sheetView view="pageBreakPreview" zoomScaleNormal="100" zoomScaleSheetLayoutView="100" workbookViewId="0">
      <selection activeCell="A2" sqref="A2"/>
    </sheetView>
  </sheetViews>
  <sheetFormatPr defaultColWidth="9" defaultRowHeight="13.5"/>
  <cols>
    <col min="1" max="1" width="11" style="99" bestFit="1" customWidth="1"/>
    <col min="2" max="2" width="3.625" style="99" customWidth="1"/>
    <col min="3" max="4" width="13.625" style="99" customWidth="1"/>
    <col min="5" max="5" width="3.125" style="99" customWidth="1"/>
    <col min="6" max="7" width="13.625" style="99" customWidth="1"/>
    <col min="8" max="8" width="3.75" style="99" customWidth="1"/>
    <col min="9" max="10" width="13.625" style="99" customWidth="1"/>
    <col min="11" max="11" width="2.625" style="99" customWidth="1"/>
    <col min="12" max="17" width="13.625" style="99" customWidth="1"/>
    <col min="18" max="18" width="3.625" style="99" customWidth="1"/>
    <col min="19" max="16384" width="9" style="99"/>
  </cols>
  <sheetData>
    <row r="1" spans="1:18" ht="21" customHeight="1" thickBot="1">
      <c r="A1" s="1284" t="s">
        <v>118</v>
      </c>
      <c r="B1" s="1284"/>
      <c r="C1" s="1284"/>
      <c r="D1" s="1284"/>
      <c r="E1" s="1284"/>
      <c r="F1" s="1284"/>
      <c r="G1" s="1284"/>
      <c r="H1" s="1284"/>
      <c r="I1" s="1284"/>
      <c r="J1" s="1284"/>
      <c r="K1" s="1284"/>
      <c r="L1" s="1284"/>
      <c r="M1" s="1284"/>
      <c r="N1" s="1284"/>
      <c r="O1" s="1284"/>
      <c r="P1" s="1284"/>
      <c r="Q1" s="1284"/>
      <c r="R1" s="1284"/>
    </row>
    <row r="2" spans="1:18">
      <c r="B2" s="524"/>
      <c r="C2" s="1285" t="s">
        <v>56</v>
      </c>
      <c r="D2" s="1286"/>
      <c r="F2" s="1291"/>
      <c r="G2" s="1291"/>
      <c r="H2" s="524"/>
      <c r="I2" s="1287" t="s">
        <v>116</v>
      </c>
      <c r="J2" s="1286"/>
      <c r="K2" s="528"/>
      <c r="L2" s="1285" t="s">
        <v>105</v>
      </c>
      <c r="M2" s="1286"/>
      <c r="N2" s="1287" t="s">
        <v>57</v>
      </c>
      <c r="O2" s="1286"/>
      <c r="P2" s="1288" t="s">
        <v>59</v>
      </c>
      <c r="Q2" s="1289"/>
      <c r="R2" s="1290"/>
    </row>
    <row r="3" spans="1:18">
      <c r="B3" s="525"/>
      <c r="C3" s="532" t="s">
        <v>69</v>
      </c>
      <c r="D3" s="527" t="s">
        <v>115</v>
      </c>
      <c r="F3" s="520"/>
      <c r="G3" s="520"/>
      <c r="H3" s="531"/>
      <c r="I3" s="532" t="s">
        <v>69</v>
      </c>
      <c r="J3" s="527" t="s">
        <v>115</v>
      </c>
      <c r="K3" s="525"/>
      <c r="L3" s="532" t="s">
        <v>69</v>
      </c>
      <c r="M3" s="527" t="s">
        <v>115</v>
      </c>
      <c r="N3" s="572" t="s">
        <v>69</v>
      </c>
      <c r="O3" s="527" t="s">
        <v>115</v>
      </c>
      <c r="P3" s="572" t="s">
        <v>69</v>
      </c>
      <c r="Q3" s="574" t="s">
        <v>115</v>
      </c>
      <c r="R3" s="576"/>
    </row>
    <row r="4" spans="1:18">
      <c r="B4" s="542" t="s">
        <v>60</v>
      </c>
      <c r="C4" s="367"/>
      <c r="D4" s="423"/>
      <c r="E4" s="522"/>
      <c r="F4" s="104"/>
      <c r="G4" s="104"/>
      <c r="H4" s="547"/>
      <c r="I4" s="117">
        <v>35882100</v>
      </c>
      <c r="J4" s="371">
        <v>35416200</v>
      </c>
      <c r="K4" s="542" t="s">
        <v>61</v>
      </c>
      <c r="L4" s="117">
        <v>24798300</v>
      </c>
      <c r="M4" s="371">
        <v>15158500</v>
      </c>
      <c r="N4" s="117">
        <v>221249000</v>
      </c>
      <c r="O4" s="371">
        <v>148655700</v>
      </c>
      <c r="P4" s="117">
        <v>121652000</v>
      </c>
      <c r="Q4" s="614">
        <v>80306500</v>
      </c>
      <c r="R4" s="527" t="s">
        <v>61</v>
      </c>
    </row>
    <row r="5" spans="1:18" ht="14.25" thickBot="1">
      <c r="B5" s="542" t="s">
        <v>60</v>
      </c>
      <c r="C5" s="103"/>
      <c r="D5" s="373"/>
      <c r="E5" s="522"/>
      <c r="F5" s="104"/>
      <c r="G5" s="104"/>
      <c r="H5" s="548"/>
      <c r="I5" s="382"/>
      <c r="J5" s="379"/>
      <c r="K5" s="546" t="s">
        <v>62</v>
      </c>
      <c r="L5" s="382">
        <v>266101300</v>
      </c>
      <c r="M5" s="379">
        <v>195990600</v>
      </c>
      <c r="N5" s="382">
        <v>17570300</v>
      </c>
      <c r="O5" s="379">
        <v>14208900</v>
      </c>
      <c r="P5" s="382">
        <v>67942700</v>
      </c>
      <c r="Q5" s="615">
        <v>52723000</v>
      </c>
      <c r="R5" s="577" t="s">
        <v>62</v>
      </c>
    </row>
    <row r="6" spans="1:18" ht="15" thickTop="1" thickBot="1">
      <c r="B6" s="542" t="s">
        <v>60</v>
      </c>
      <c r="C6" s="103"/>
      <c r="D6" s="373"/>
      <c r="E6" s="522"/>
      <c r="F6" s="104"/>
      <c r="G6" s="104"/>
      <c r="H6" s="578"/>
      <c r="I6" s="579">
        <f>SUM(I4:I5)</f>
        <v>35882100</v>
      </c>
      <c r="J6" s="580">
        <f>SUM(J4:J5)</f>
        <v>35416200</v>
      </c>
      <c r="K6" s="581"/>
      <c r="L6" s="582">
        <f t="shared" ref="L6:Q6" si="0">SUM(L4:L5)</f>
        <v>290899600</v>
      </c>
      <c r="M6" s="583">
        <f t="shared" si="0"/>
        <v>211149100</v>
      </c>
      <c r="N6" s="579">
        <f t="shared" si="0"/>
        <v>238819300</v>
      </c>
      <c r="O6" s="580">
        <f t="shared" si="0"/>
        <v>162864600</v>
      </c>
      <c r="P6" s="582">
        <f t="shared" si="0"/>
        <v>189594700</v>
      </c>
      <c r="Q6" s="597">
        <f t="shared" si="0"/>
        <v>133029500</v>
      </c>
      <c r="R6" s="599"/>
    </row>
    <row r="7" spans="1:18">
      <c r="B7" s="542" t="s">
        <v>60</v>
      </c>
      <c r="C7" s="103"/>
      <c r="D7" s="373"/>
      <c r="E7" s="522"/>
      <c r="F7" s="104"/>
      <c r="G7" s="104"/>
      <c r="H7" s="1267" t="s">
        <v>66</v>
      </c>
      <c r="I7" s="584"/>
      <c r="J7" s="585"/>
      <c r="K7" s="586"/>
      <c r="L7" s="584"/>
      <c r="M7" s="585"/>
      <c r="N7" s="584"/>
      <c r="O7" s="585"/>
      <c r="P7" s="584"/>
      <c r="Q7" s="598"/>
      <c r="R7" s="600"/>
    </row>
    <row r="8" spans="1:18" ht="13.5" customHeight="1">
      <c r="B8" s="542" t="s">
        <v>60</v>
      </c>
      <c r="C8" s="103"/>
      <c r="D8" s="373"/>
      <c r="E8" s="522"/>
      <c r="F8" s="104"/>
      <c r="G8" s="104"/>
      <c r="H8" s="1268"/>
      <c r="I8" s="103"/>
      <c r="J8" s="373">
        <v>0</v>
      </c>
      <c r="K8" s="542" t="s">
        <v>61</v>
      </c>
      <c r="L8" s="103"/>
      <c r="M8" s="373">
        <v>0</v>
      </c>
      <c r="N8" s="103"/>
      <c r="O8" s="373">
        <v>491100</v>
      </c>
      <c r="P8" s="103"/>
      <c r="Q8" s="614">
        <v>232900</v>
      </c>
      <c r="R8" s="527" t="s">
        <v>61</v>
      </c>
    </row>
    <row r="9" spans="1:18" ht="14.25" thickBot="1">
      <c r="B9" s="542" t="s">
        <v>60</v>
      </c>
      <c r="C9" s="103"/>
      <c r="D9" s="373"/>
      <c r="E9" s="522"/>
      <c r="F9" s="104"/>
      <c r="G9" s="104"/>
      <c r="H9" s="1268"/>
      <c r="I9" s="387"/>
      <c r="J9" s="386"/>
      <c r="K9" s="546" t="s">
        <v>62</v>
      </c>
      <c r="L9" s="387"/>
      <c r="M9" s="386">
        <v>72200</v>
      </c>
      <c r="N9" s="387"/>
      <c r="O9" s="386">
        <v>36300</v>
      </c>
      <c r="P9" s="387"/>
      <c r="Q9" s="616">
        <v>6300</v>
      </c>
      <c r="R9" s="577" t="s">
        <v>62</v>
      </c>
    </row>
    <row r="10" spans="1:18" ht="15" thickTop="1" thickBot="1">
      <c r="B10" s="542" t="s">
        <v>60</v>
      </c>
      <c r="C10" s="103"/>
      <c r="D10" s="373"/>
      <c r="E10" s="522"/>
      <c r="F10" s="104"/>
      <c r="G10" s="104"/>
      <c r="H10" s="1269"/>
      <c r="I10" s="385"/>
      <c r="J10" s="384">
        <f>SUM(J8:J9)</f>
        <v>0</v>
      </c>
      <c r="K10" s="551"/>
      <c r="L10" s="385"/>
      <c r="M10" s="384">
        <f>SUM(M8:M9)</f>
        <v>72200</v>
      </c>
      <c r="N10" s="385"/>
      <c r="O10" s="384">
        <f>SUM(O8:O9)</f>
        <v>527400</v>
      </c>
      <c r="P10" s="385"/>
      <c r="Q10" s="575">
        <f>SUM(Q8:Q9)</f>
        <v>239200</v>
      </c>
      <c r="R10" s="601"/>
    </row>
    <row r="11" spans="1:18">
      <c r="B11" s="542" t="s">
        <v>60</v>
      </c>
      <c r="C11" s="103"/>
      <c r="D11" s="373"/>
      <c r="E11" s="522"/>
      <c r="F11" s="104"/>
      <c r="G11" s="104"/>
      <c r="H11" s="522"/>
      <c r="I11" s="104"/>
      <c r="J11" s="104"/>
      <c r="K11" s="104"/>
      <c r="L11" s="104"/>
      <c r="M11" s="104"/>
      <c r="N11" s="104"/>
      <c r="O11" s="104"/>
      <c r="P11" s="104"/>
      <c r="Q11" s="104"/>
    </row>
    <row r="12" spans="1:18">
      <c r="B12" s="542" t="s">
        <v>60</v>
      </c>
      <c r="C12" s="103"/>
      <c r="D12" s="373"/>
      <c r="E12" s="522"/>
      <c r="F12" s="104"/>
      <c r="G12" s="104"/>
      <c r="H12" s="522"/>
      <c r="I12" s="104"/>
      <c r="J12" s="104"/>
      <c r="K12" s="104"/>
      <c r="L12" s="104"/>
      <c r="M12" s="104"/>
      <c r="N12" s="104"/>
      <c r="O12" s="104"/>
      <c r="P12" s="104"/>
      <c r="Q12" s="104"/>
    </row>
    <row r="13" spans="1:18">
      <c r="B13" s="542" t="s">
        <v>60</v>
      </c>
      <c r="C13" s="103"/>
      <c r="D13" s="429"/>
      <c r="E13" s="522"/>
      <c r="F13" s="104"/>
      <c r="G13" s="104"/>
      <c r="H13" s="522"/>
      <c r="I13" s="104"/>
      <c r="J13" s="104"/>
      <c r="K13" s="104"/>
      <c r="L13" s="104"/>
      <c r="M13" s="104"/>
      <c r="N13" s="104"/>
      <c r="O13" s="104"/>
      <c r="P13" s="104"/>
      <c r="Q13" s="104"/>
    </row>
    <row r="14" spans="1:18" ht="14.25" thickBot="1">
      <c r="B14" s="542" t="s">
        <v>60</v>
      </c>
      <c r="C14" s="103"/>
      <c r="D14" s="373"/>
      <c r="E14" s="522"/>
      <c r="F14" s="104"/>
      <c r="G14" s="104"/>
      <c r="H14" s="522"/>
      <c r="I14" s="104"/>
      <c r="J14" s="104"/>
      <c r="K14" s="104"/>
      <c r="L14" s="104"/>
      <c r="M14" s="104"/>
      <c r="N14" s="104"/>
      <c r="O14" s="104"/>
      <c r="P14" s="104"/>
      <c r="Q14" s="104"/>
    </row>
    <row r="15" spans="1:18">
      <c r="B15" s="542" t="s">
        <v>60</v>
      </c>
      <c r="C15" s="103"/>
      <c r="D15" s="373"/>
      <c r="E15" s="522"/>
      <c r="F15" s="104"/>
      <c r="G15" s="104"/>
      <c r="H15" s="522"/>
      <c r="I15" s="104"/>
      <c r="J15" s="113"/>
      <c r="K15" s="113"/>
      <c r="L15" s="1292" t="s">
        <v>67</v>
      </c>
      <c r="M15" s="1293"/>
      <c r="N15" s="1293"/>
      <c r="O15" s="1294"/>
      <c r="P15" s="114"/>
    </row>
    <row r="16" spans="1:18">
      <c r="B16" s="542" t="s">
        <v>60</v>
      </c>
      <c r="C16" s="103"/>
      <c r="D16" s="373"/>
      <c r="E16" s="522"/>
      <c r="F16" s="104"/>
      <c r="G16" s="104"/>
      <c r="H16" s="522"/>
      <c r="I16" s="104"/>
      <c r="J16" s="113"/>
      <c r="K16" s="113"/>
      <c r="L16" s="591"/>
      <c r="M16" s="572" t="s">
        <v>69</v>
      </c>
      <c r="N16" s="572" t="s">
        <v>70</v>
      </c>
      <c r="O16" s="592" t="s">
        <v>71</v>
      </c>
      <c r="P16" s="114"/>
    </row>
    <row r="17" spans="1:18">
      <c r="B17" s="542" t="s">
        <v>60</v>
      </c>
      <c r="C17" s="103"/>
      <c r="D17" s="373"/>
      <c r="E17" s="522"/>
      <c r="F17" s="104"/>
      <c r="G17" s="104"/>
      <c r="H17" s="522"/>
      <c r="I17" s="104"/>
      <c r="J17" s="113"/>
      <c r="K17" s="113"/>
      <c r="L17" s="612" t="s">
        <v>68</v>
      </c>
      <c r="M17" s="103">
        <v>572007200</v>
      </c>
      <c r="N17" s="103">
        <v>564458600</v>
      </c>
      <c r="O17" s="617">
        <v>51800</v>
      </c>
      <c r="P17" s="114"/>
    </row>
    <row r="18" spans="1:18">
      <c r="B18" s="542" t="s">
        <v>60</v>
      </c>
      <c r="C18" s="103"/>
      <c r="D18" s="373"/>
      <c r="E18" s="522"/>
      <c r="F18" s="104"/>
      <c r="G18" s="104"/>
      <c r="H18" s="1271" t="s">
        <v>97</v>
      </c>
      <c r="I18" s="532" t="s">
        <v>74</v>
      </c>
      <c r="J18" s="113"/>
      <c r="K18" s="113"/>
      <c r="L18" s="612" t="s">
        <v>72</v>
      </c>
      <c r="M18" s="587">
        <f>ROUND(M17*I59,0)</f>
        <v>522385919</v>
      </c>
      <c r="N18" s="587">
        <f>ROUND(N17*I59,0)</f>
        <v>515492155</v>
      </c>
      <c r="O18" s="593">
        <f>ROUND(O17*I59,0)</f>
        <v>47306</v>
      </c>
      <c r="P18" s="114"/>
    </row>
    <row r="19" spans="1:18">
      <c r="B19" s="543"/>
      <c r="C19" s="103"/>
      <c r="D19" s="373"/>
      <c r="E19" s="522"/>
      <c r="F19" s="104"/>
      <c r="G19" s="104"/>
      <c r="H19" s="1272"/>
      <c r="I19" s="283">
        <v>0.60099999999999998</v>
      </c>
      <c r="J19" s="113"/>
      <c r="K19" s="113"/>
      <c r="L19" s="612" t="s">
        <v>73</v>
      </c>
      <c r="M19" s="588">
        <f>ROUND(M17*I60,0)</f>
        <v>49621281</v>
      </c>
      <c r="N19" s="588">
        <f>ROUND(N17*I60,0)</f>
        <v>48966445</v>
      </c>
      <c r="O19" s="594">
        <f>ROUND(O17*I60,0)</f>
        <v>4494</v>
      </c>
      <c r="P19" s="114"/>
    </row>
    <row r="20" spans="1:18" ht="14.25" thickBot="1">
      <c r="B20" s="544"/>
      <c r="C20" s="387"/>
      <c r="D20" s="386"/>
      <c r="E20" s="522"/>
      <c r="F20" s="104"/>
      <c r="G20" s="104"/>
      <c r="H20" s="1272"/>
      <c r="I20" s="532" t="s">
        <v>77</v>
      </c>
      <c r="J20" s="113"/>
      <c r="K20" s="113"/>
      <c r="L20" s="612"/>
      <c r="M20" s="103"/>
      <c r="N20" s="103"/>
      <c r="O20" s="595"/>
      <c r="P20" s="114"/>
    </row>
    <row r="21" spans="1:18" ht="14.25" thickTop="1">
      <c r="B21" s="545" t="s">
        <v>75</v>
      </c>
      <c r="C21" s="367">
        <f>SUM(C4:C20)</f>
        <v>0</v>
      </c>
      <c r="D21" s="423">
        <f>SUM(D4:D20)</f>
        <v>0</v>
      </c>
      <c r="E21" s="522"/>
      <c r="F21" s="532" t="s">
        <v>102</v>
      </c>
      <c r="G21" s="532" t="s">
        <v>66</v>
      </c>
      <c r="H21" s="1272"/>
      <c r="I21" s="283">
        <v>0.39300000000000002</v>
      </c>
      <c r="J21" s="113"/>
      <c r="K21" s="113"/>
      <c r="L21" s="612" t="s">
        <v>76</v>
      </c>
      <c r="M21" s="589">
        <f>C25</f>
        <v>875948364</v>
      </c>
      <c r="N21" s="589">
        <f>D25</f>
        <v>673798804</v>
      </c>
      <c r="O21" s="596">
        <f>G25</f>
        <v>1115300</v>
      </c>
      <c r="P21" s="114"/>
    </row>
    <row r="22" spans="1:18">
      <c r="B22" s="542" t="s">
        <v>61</v>
      </c>
      <c r="C22" s="117">
        <v>544188500</v>
      </c>
      <c r="D22" s="373">
        <v>373313800</v>
      </c>
      <c r="E22" s="104"/>
      <c r="F22" s="291">
        <f>D22/C22</f>
        <v>0.68600089858569224</v>
      </c>
      <c r="G22" s="103">
        <v>862000</v>
      </c>
      <c r="H22" s="1272"/>
      <c r="I22" s="555" t="s">
        <v>82</v>
      </c>
      <c r="J22" s="113"/>
      <c r="K22" s="113"/>
      <c r="L22" s="612" t="s">
        <v>78</v>
      </c>
      <c r="M22" s="589">
        <f>M21*I19</f>
        <v>526444966.764</v>
      </c>
      <c r="N22" s="589">
        <f>N21*I19</f>
        <v>404953081.204</v>
      </c>
      <c r="O22" s="596">
        <f>O21*I19</f>
        <v>670295.29999999993</v>
      </c>
      <c r="P22" s="114"/>
    </row>
    <row r="23" spans="1:18">
      <c r="B23" s="542" t="s">
        <v>79</v>
      </c>
      <c r="C23" s="117">
        <v>45289800</v>
      </c>
      <c r="D23" s="371">
        <v>27728900</v>
      </c>
      <c r="E23" s="104"/>
      <c r="F23" s="291">
        <f>D23/C23</f>
        <v>0.61225485650190548</v>
      </c>
      <c r="G23" s="103">
        <v>17500</v>
      </c>
      <c r="H23" s="1272"/>
      <c r="I23" s="283">
        <v>6.0000000000000001E-3</v>
      </c>
      <c r="J23" s="113"/>
      <c r="K23" s="113"/>
      <c r="L23" s="612" t="s">
        <v>80</v>
      </c>
      <c r="M23" s="589">
        <f>M21*I21</f>
        <v>344247707.05199999</v>
      </c>
      <c r="N23" s="589">
        <f>N21*I21</f>
        <v>264802929.972</v>
      </c>
      <c r="O23" s="596">
        <f>O21*I21</f>
        <v>438312.9</v>
      </c>
      <c r="P23" s="114"/>
    </row>
    <row r="24" spans="1:18" ht="14.25" thickBot="1">
      <c r="B24" s="546" t="s">
        <v>81</v>
      </c>
      <c r="C24" s="382">
        <v>286470064</v>
      </c>
      <c r="D24" s="379">
        <v>272756104</v>
      </c>
      <c r="E24" s="104"/>
      <c r="F24" s="437">
        <f>D24/C24</f>
        <v>0.95212777276441707</v>
      </c>
      <c r="G24" s="387">
        <v>235800</v>
      </c>
      <c r="H24" s="1273" t="s">
        <v>98</v>
      </c>
      <c r="I24" s="532" t="s">
        <v>74</v>
      </c>
      <c r="J24" s="1275" t="s">
        <v>108</v>
      </c>
      <c r="K24" s="113"/>
      <c r="L24" s="613" t="s">
        <v>83</v>
      </c>
      <c r="M24" s="590">
        <f>M21*I23</f>
        <v>5255690.1840000004</v>
      </c>
      <c r="N24" s="590">
        <f>N21*I23</f>
        <v>4042792.824</v>
      </c>
      <c r="O24" s="590">
        <f>O21*I23</f>
        <v>6691.8</v>
      </c>
      <c r="P24" s="114"/>
    </row>
    <row r="25" spans="1:18" ht="15" thickTop="1" thickBot="1">
      <c r="B25" s="539"/>
      <c r="C25" s="425">
        <f>SUM(C21:C24)</f>
        <v>875948364</v>
      </c>
      <c r="D25" s="431">
        <f>SUM(D21:D24)</f>
        <v>673798804</v>
      </c>
      <c r="E25" s="104"/>
      <c r="F25" s="435">
        <f>D25/C25</f>
        <v>0.76922205884729522</v>
      </c>
      <c r="G25" s="436">
        <f>SUM(G22:G24)</f>
        <v>1115300</v>
      </c>
      <c r="H25" s="1274"/>
      <c r="I25" s="283">
        <v>0.60499999999999998</v>
      </c>
      <c r="J25" s="1275"/>
      <c r="K25" s="104"/>
      <c r="L25" s="115"/>
      <c r="M25" s="104"/>
      <c r="N25" s="104"/>
      <c r="O25" s="104"/>
      <c r="P25" s="104"/>
      <c r="Q25" s="104"/>
    </row>
    <row r="26" spans="1:18"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</row>
    <row r="27" spans="1:18"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</row>
    <row r="28" spans="1:18" ht="21" customHeight="1" thickBot="1">
      <c r="A28" s="573" t="s">
        <v>119</v>
      </c>
      <c r="B28" s="573"/>
      <c r="C28" s="573"/>
      <c r="D28" s="573"/>
      <c r="E28" s="573"/>
      <c r="F28" s="573"/>
      <c r="G28" s="573"/>
      <c r="H28" s="573"/>
      <c r="I28" s="573"/>
      <c r="J28" s="573"/>
      <c r="K28" s="573"/>
      <c r="L28" s="573"/>
      <c r="M28" s="573"/>
      <c r="N28" s="573"/>
      <c r="O28" s="573"/>
      <c r="P28" s="573"/>
      <c r="Q28" s="573"/>
      <c r="R28" s="573"/>
    </row>
    <row r="29" spans="1:18">
      <c r="B29" s="1281" t="s">
        <v>56</v>
      </c>
      <c r="C29" s="1282"/>
      <c r="D29" s="1283"/>
      <c r="E29" s="1265" t="s">
        <v>85</v>
      </c>
      <c r="F29" s="1265"/>
      <c r="G29" s="1266"/>
      <c r="H29" s="1264" t="s">
        <v>116</v>
      </c>
      <c r="I29" s="1265"/>
      <c r="J29" s="1266"/>
      <c r="K29" s="1264" t="s">
        <v>117</v>
      </c>
      <c r="L29" s="1265"/>
      <c r="M29" s="1266"/>
      <c r="N29" s="1281" t="s">
        <v>57</v>
      </c>
      <c r="O29" s="1283"/>
      <c r="P29" s="1264" t="s">
        <v>59</v>
      </c>
      <c r="Q29" s="1265"/>
      <c r="R29" s="1266"/>
    </row>
    <row r="30" spans="1:18">
      <c r="B30" s="571" t="s">
        <v>79</v>
      </c>
      <c r="C30" s="447" t="s">
        <v>69</v>
      </c>
      <c r="D30" s="448" t="s">
        <v>115</v>
      </c>
      <c r="E30" s="449" t="s">
        <v>79</v>
      </c>
      <c r="F30" s="447" t="s">
        <v>69</v>
      </c>
      <c r="G30" s="448" t="s">
        <v>115</v>
      </c>
      <c r="H30" s="605" t="s">
        <v>79</v>
      </c>
      <c r="I30" s="447" t="s">
        <v>69</v>
      </c>
      <c r="J30" s="448" t="s">
        <v>115</v>
      </c>
      <c r="K30" s="605" t="s">
        <v>79</v>
      </c>
      <c r="L30" s="447" t="s">
        <v>69</v>
      </c>
      <c r="M30" s="448" t="s">
        <v>115</v>
      </c>
      <c r="N30" s="446" t="s">
        <v>69</v>
      </c>
      <c r="O30" s="448" t="s">
        <v>115</v>
      </c>
      <c r="P30" s="446" t="s">
        <v>69</v>
      </c>
      <c r="Q30" s="447" t="s">
        <v>115</v>
      </c>
      <c r="R30" s="606" t="s">
        <v>79</v>
      </c>
    </row>
    <row r="31" spans="1:18">
      <c r="B31" s="400" t="s">
        <v>61</v>
      </c>
      <c r="C31" s="523"/>
      <c r="D31" s="401"/>
      <c r="E31" s="603">
        <v>6</v>
      </c>
      <c r="F31" s="130">
        <v>2993400</v>
      </c>
      <c r="G31" s="392">
        <v>453800</v>
      </c>
      <c r="H31" s="607">
        <v>6</v>
      </c>
      <c r="I31" s="130">
        <v>243100</v>
      </c>
      <c r="J31" s="392">
        <v>45800</v>
      </c>
      <c r="K31" s="618">
        <v>6</v>
      </c>
      <c r="L31" s="130">
        <v>4559791</v>
      </c>
      <c r="M31" s="392">
        <v>1289900</v>
      </c>
      <c r="N31" s="395">
        <v>346100</v>
      </c>
      <c r="O31" s="392">
        <v>74600</v>
      </c>
      <c r="P31" s="395">
        <v>136513</v>
      </c>
      <c r="Q31" s="131">
        <v>98913</v>
      </c>
      <c r="R31" s="610">
        <v>6</v>
      </c>
    </row>
    <row r="32" spans="1:18">
      <c r="A32" s="133">
        <f>C32-D32</f>
        <v>274000</v>
      </c>
      <c r="B32" s="571">
        <v>6</v>
      </c>
      <c r="C32" s="135">
        <v>292600</v>
      </c>
      <c r="D32" s="373">
        <v>18600</v>
      </c>
      <c r="E32" s="603">
        <v>5</v>
      </c>
      <c r="F32" s="130">
        <v>2658500</v>
      </c>
      <c r="G32" s="392">
        <v>133300</v>
      </c>
      <c r="H32" s="607">
        <v>5</v>
      </c>
      <c r="I32" s="130">
        <v>165673</v>
      </c>
      <c r="J32" s="392">
        <v>1273</v>
      </c>
      <c r="K32" s="618">
        <v>5</v>
      </c>
      <c r="L32" s="130">
        <v>4911980</v>
      </c>
      <c r="M32" s="392">
        <v>526100</v>
      </c>
      <c r="N32" s="395">
        <f>189100+5300</f>
        <v>194400</v>
      </c>
      <c r="O32" s="392">
        <f>36800+5300</f>
        <v>42100</v>
      </c>
      <c r="P32" s="395">
        <v>59500</v>
      </c>
      <c r="Q32" s="131">
        <v>28600</v>
      </c>
      <c r="R32" s="610">
        <v>5</v>
      </c>
    </row>
    <row r="33" spans="1:19">
      <c r="A33" s="133">
        <f>C33-D33</f>
        <v>240700</v>
      </c>
      <c r="B33" s="571">
        <v>5</v>
      </c>
      <c r="C33" s="135">
        <v>240700</v>
      </c>
      <c r="D33" s="373">
        <v>0</v>
      </c>
      <c r="E33" s="603">
        <v>4</v>
      </c>
      <c r="F33" s="130">
        <v>2367050</v>
      </c>
      <c r="G33" s="392">
        <v>78500</v>
      </c>
      <c r="H33" s="607">
        <v>4</v>
      </c>
      <c r="I33" s="130">
        <v>144400</v>
      </c>
      <c r="J33" s="392">
        <v>12900</v>
      </c>
      <c r="K33" s="618">
        <v>4</v>
      </c>
      <c r="L33" s="130">
        <v>3348294</v>
      </c>
      <c r="M33" s="392">
        <v>236500</v>
      </c>
      <c r="N33" s="395">
        <v>71000</v>
      </c>
      <c r="O33" s="392">
        <v>64912</v>
      </c>
      <c r="P33" s="395">
        <v>4000</v>
      </c>
      <c r="Q33" s="131">
        <v>0</v>
      </c>
      <c r="R33" s="610">
        <v>4</v>
      </c>
    </row>
    <row r="34" spans="1:19">
      <c r="A34" s="133">
        <f>C34-D34</f>
        <v>140700</v>
      </c>
      <c r="B34" s="571">
        <v>4</v>
      </c>
      <c r="C34" s="135">
        <v>140700</v>
      </c>
      <c r="D34" s="373">
        <v>0</v>
      </c>
      <c r="E34" s="603">
        <v>3</v>
      </c>
      <c r="F34" s="130">
        <v>1446088</v>
      </c>
      <c r="G34" s="392">
        <v>47488</v>
      </c>
      <c r="H34" s="607">
        <v>3</v>
      </c>
      <c r="I34" s="130">
        <v>66100</v>
      </c>
      <c r="J34" s="392">
        <v>10000</v>
      </c>
      <c r="K34" s="618">
        <v>3</v>
      </c>
      <c r="L34" s="135">
        <v>1948800</v>
      </c>
      <c r="M34" s="392">
        <v>10000</v>
      </c>
      <c r="N34" s="396"/>
      <c r="O34" s="392"/>
      <c r="P34" s="395"/>
      <c r="Q34" s="131"/>
      <c r="R34" s="610">
        <v>3</v>
      </c>
    </row>
    <row r="35" spans="1:19">
      <c r="A35" s="133">
        <f>C35-D35</f>
        <v>0</v>
      </c>
      <c r="B35" s="571">
        <v>3</v>
      </c>
      <c r="C35" s="135"/>
      <c r="D35" s="373"/>
      <c r="E35" s="603">
        <v>2</v>
      </c>
      <c r="F35" s="135">
        <v>1570188</v>
      </c>
      <c r="G35" s="373">
        <v>10800</v>
      </c>
      <c r="H35" s="607">
        <v>2</v>
      </c>
      <c r="I35" s="130">
        <v>40600</v>
      </c>
      <c r="J35" s="392">
        <v>0</v>
      </c>
      <c r="K35" s="618">
        <v>2</v>
      </c>
      <c r="L35" s="135">
        <v>2004408</v>
      </c>
      <c r="M35" s="392">
        <v>130100</v>
      </c>
      <c r="N35" s="396"/>
      <c r="O35" s="392"/>
      <c r="P35" s="395">
        <v>6891</v>
      </c>
      <c r="Q35" s="131">
        <v>6891</v>
      </c>
      <c r="R35" s="610">
        <v>2</v>
      </c>
    </row>
    <row r="36" spans="1:19">
      <c r="A36" s="133"/>
      <c r="B36" s="400" t="s">
        <v>62</v>
      </c>
      <c r="C36" s="135"/>
      <c r="D36" s="373"/>
      <c r="E36" s="603">
        <v>31</v>
      </c>
      <c r="F36" s="135">
        <v>787900</v>
      </c>
      <c r="G36" s="373">
        <v>0</v>
      </c>
      <c r="H36" s="607">
        <v>31</v>
      </c>
      <c r="I36" s="135">
        <v>25465</v>
      </c>
      <c r="J36" s="392">
        <v>0</v>
      </c>
      <c r="K36" s="618">
        <v>31</v>
      </c>
      <c r="L36" s="135">
        <v>3032071</v>
      </c>
      <c r="M36" s="392">
        <v>304630</v>
      </c>
      <c r="N36" s="396">
        <v>9200</v>
      </c>
      <c r="O36" s="392">
        <v>9200</v>
      </c>
      <c r="P36" s="395"/>
      <c r="Q36" s="131"/>
      <c r="R36" s="610">
        <v>31</v>
      </c>
    </row>
    <row r="37" spans="1:19">
      <c r="A37" s="133">
        <f>C37-D37</f>
        <v>2129844</v>
      </c>
      <c r="B37" s="571">
        <v>6</v>
      </c>
      <c r="C37" s="117">
        <v>2723250</v>
      </c>
      <c r="D37" s="371">
        <v>593406</v>
      </c>
      <c r="E37" s="603">
        <v>30</v>
      </c>
      <c r="F37" s="135">
        <v>814800</v>
      </c>
      <c r="G37" s="373">
        <v>0</v>
      </c>
      <c r="H37" s="607">
        <v>30</v>
      </c>
      <c r="I37" s="135">
        <v>12900</v>
      </c>
      <c r="J37" s="392">
        <v>0</v>
      </c>
      <c r="K37" s="618">
        <v>30</v>
      </c>
      <c r="L37" s="135">
        <v>1437264</v>
      </c>
      <c r="M37" s="392">
        <v>145000</v>
      </c>
      <c r="N37" s="396"/>
      <c r="O37" s="392"/>
      <c r="P37" s="395"/>
      <c r="Q37" s="131"/>
      <c r="R37" s="610">
        <v>30</v>
      </c>
    </row>
    <row r="38" spans="1:19">
      <c r="A38" s="133">
        <f t="shared" ref="A38:A51" si="1">C38-D38</f>
        <v>1898036</v>
      </c>
      <c r="B38" s="571">
        <v>5</v>
      </c>
      <c r="C38" s="135">
        <v>2286180</v>
      </c>
      <c r="D38" s="373">
        <v>388144</v>
      </c>
      <c r="E38" s="603">
        <v>29</v>
      </c>
      <c r="F38" s="135">
        <v>1146936</v>
      </c>
      <c r="G38" s="373">
        <v>0</v>
      </c>
      <c r="H38" s="607">
        <v>29</v>
      </c>
      <c r="I38" s="135">
        <v>18100</v>
      </c>
      <c r="J38" s="392">
        <v>0</v>
      </c>
      <c r="K38" s="618">
        <v>29</v>
      </c>
      <c r="L38" s="135">
        <v>1345423</v>
      </c>
      <c r="M38" s="392">
        <v>231794</v>
      </c>
      <c r="N38" s="396"/>
      <c r="O38" s="392"/>
      <c r="P38" s="395"/>
      <c r="Q38" s="131"/>
      <c r="R38" s="610">
        <v>29</v>
      </c>
    </row>
    <row r="39" spans="1:19">
      <c r="A39" s="133">
        <f t="shared" si="1"/>
        <v>1863336</v>
      </c>
      <c r="B39" s="571">
        <v>4</v>
      </c>
      <c r="C39" s="135">
        <v>1893281</v>
      </c>
      <c r="D39" s="373">
        <v>29945</v>
      </c>
      <c r="E39" s="603">
        <v>28</v>
      </c>
      <c r="F39" s="135">
        <v>601500</v>
      </c>
      <c r="G39" s="373">
        <v>0</v>
      </c>
      <c r="H39" s="607">
        <v>28</v>
      </c>
      <c r="I39" s="135">
        <v>11900</v>
      </c>
      <c r="J39" s="392">
        <v>0</v>
      </c>
      <c r="K39" s="618">
        <v>28</v>
      </c>
      <c r="L39" s="135">
        <v>1095810</v>
      </c>
      <c r="M39" s="392">
        <v>63170</v>
      </c>
      <c r="N39" s="370"/>
      <c r="O39" s="394"/>
      <c r="P39" s="395"/>
      <c r="Q39" s="131"/>
      <c r="R39" s="610">
        <v>28</v>
      </c>
    </row>
    <row r="40" spans="1:19">
      <c r="A40" s="133">
        <f t="shared" si="1"/>
        <v>959784</v>
      </c>
      <c r="B40" s="571">
        <v>3</v>
      </c>
      <c r="C40" s="135">
        <v>1247602</v>
      </c>
      <c r="D40" s="373">
        <v>287818</v>
      </c>
      <c r="E40" s="603">
        <v>27</v>
      </c>
      <c r="F40" s="135">
        <v>580900</v>
      </c>
      <c r="G40" s="373">
        <v>30000</v>
      </c>
      <c r="H40" s="607"/>
      <c r="I40" s="117"/>
      <c r="J40" s="371"/>
      <c r="K40" s="618">
        <v>27</v>
      </c>
      <c r="L40" s="143">
        <v>1147665</v>
      </c>
      <c r="M40" s="394">
        <v>132571</v>
      </c>
      <c r="N40" s="370"/>
      <c r="O40" s="394"/>
      <c r="P40" s="398"/>
      <c r="Q40" s="144"/>
      <c r="R40" s="610">
        <v>27</v>
      </c>
    </row>
    <row r="41" spans="1:19">
      <c r="A41" s="133">
        <f t="shared" si="1"/>
        <v>1441717</v>
      </c>
      <c r="B41" s="571">
        <v>2</v>
      </c>
      <c r="C41" s="135">
        <v>1453189</v>
      </c>
      <c r="D41" s="373">
        <v>11472</v>
      </c>
      <c r="E41" s="603">
        <v>26</v>
      </c>
      <c r="F41" s="117">
        <v>181100</v>
      </c>
      <c r="G41" s="371">
        <v>31900</v>
      </c>
      <c r="H41" s="607"/>
      <c r="I41" s="117"/>
      <c r="J41" s="371"/>
      <c r="K41" s="618">
        <v>26</v>
      </c>
      <c r="L41" s="143">
        <v>1380900</v>
      </c>
      <c r="M41" s="394">
        <v>206900</v>
      </c>
      <c r="N41" s="370"/>
      <c r="O41" s="394"/>
      <c r="P41" s="395">
        <v>18600</v>
      </c>
      <c r="Q41" s="131">
        <v>18600</v>
      </c>
      <c r="R41" s="610">
        <v>26</v>
      </c>
      <c r="S41" s="148"/>
    </row>
    <row r="42" spans="1:19">
      <c r="A42" s="133">
        <f t="shared" si="1"/>
        <v>1046877</v>
      </c>
      <c r="B42" s="571">
        <v>31</v>
      </c>
      <c r="C42" s="135">
        <v>1136877</v>
      </c>
      <c r="D42" s="371">
        <v>90000</v>
      </c>
      <c r="E42" s="603">
        <v>25</v>
      </c>
      <c r="F42" s="117">
        <v>105700</v>
      </c>
      <c r="G42" s="371">
        <v>43100</v>
      </c>
      <c r="H42" s="607"/>
      <c r="I42" s="117"/>
      <c r="J42" s="371"/>
      <c r="K42" s="618">
        <v>25</v>
      </c>
      <c r="L42" s="117">
        <v>1998321</v>
      </c>
      <c r="M42" s="394">
        <v>87606</v>
      </c>
      <c r="N42" s="370"/>
      <c r="O42" s="371"/>
      <c r="P42" s="372"/>
      <c r="Q42" s="103"/>
      <c r="R42" s="610"/>
      <c r="S42" s="148"/>
    </row>
    <row r="43" spans="1:19">
      <c r="A43" s="133">
        <f t="shared" si="1"/>
        <v>766280</v>
      </c>
      <c r="B43" s="571">
        <v>30</v>
      </c>
      <c r="C43" s="117">
        <v>848380</v>
      </c>
      <c r="D43" s="373">
        <v>82100</v>
      </c>
      <c r="E43" s="603">
        <v>24</v>
      </c>
      <c r="F43" s="161">
        <v>7582800</v>
      </c>
      <c r="G43" s="371">
        <v>8300</v>
      </c>
      <c r="H43" s="607"/>
      <c r="I43" s="117"/>
      <c r="J43" s="371"/>
      <c r="K43" s="618">
        <v>24</v>
      </c>
      <c r="L43" s="117">
        <v>1793747</v>
      </c>
      <c r="M43" s="394">
        <v>101486</v>
      </c>
      <c r="N43" s="370"/>
      <c r="O43" s="371"/>
      <c r="P43" s="372"/>
      <c r="Q43" s="103"/>
      <c r="R43" s="610"/>
      <c r="S43" s="148"/>
    </row>
    <row r="44" spans="1:19">
      <c r="A44" s="133">
        <f t="shared" si="1"/>
        <v>1283094</v>
      </c>
      <c r="B44" s="571">
        <v>29</v>
      </c>
      <c r="C44" s="135">
        <v>1283094</v>
      </c>
      <c r="D44" s="371">
        <v>0</v>
      </c>
      <c r="E44" s="603">
        <v>23</v>
      </c>
      <c r="F44" s="117">
        <v>142300</v>
      </c>
      <c r="G44" s="371">
        <v>0</v>
      </c>
      <c r="H44" s="607"/>
      <c r="I44" s="117"/>
      <c r="J44" s="371"/>
      <c r="K44" s="618">
        <v>23</v>
      </c>
      <c r="L44" s="117">
        <v>1670309</v>
      </c>
      <c r="M44" s="394">
        <v>461000</v>
      </c>
      <c r="N44" s="370"/>
      <c r="O44" s="371"/>
      <c r="P44" s="370"/>
      <c r="Q44" s="146"/>
      <c r="R44" s="610"/>
      <c r="S44" s="148"/>
    </row>
    <row r="45" spans="1:19">
      <c r="A45" s="133">
        <f t="shared" si="1"/>
        <v>755844</v>
      </c>
      <c r="B45" s="571">
        <v>28</v>
      </c>
      <c r="C45" s="117">
        <v>925967</v>
      </c>
      <c r="D45" s="371">
        <v>170123</v>
      </c>
      <c r="E45" s="603">
        <v>22</v>
      </c>
      <c r="F45" s="117">
        <v>114300</v>
      </c>
      <c r="G45" s="371">
        <v>0</v>
      </c>
      <c r="H45" s="607"/>
      <c r="I45" s="135"/>
      <c r="J45" s="373"/>
      <c r="K45" s="618">
        <v>22</v>
      </c>
      <c r="L45" s="117">
        <v>1173714</v>
      </c>
      <c r="M45" s="394">
        <v>97314</v>
      </c>
      <c r="N45" s="370"/>
      <c r="O45" s="371"/>
      <c r="P45" s="396"/>
      <c r="Q45" s="103"/>
      <c r="R45" s="610"/>
      <c r="S45" s="148"/>
    </row>
    <row r="46" spans="1:19">
      <c r="A46" s="133">
        <f t="shared" si="1"/>
        <v>661600</v>
      </c>
      <c r="B46" s="571">
        <v>27</v>
      </c>
      <c r="C46" s="117">
        <v>661600</v>
      </c>
      <c r="D46" s="371">
        <v>0</v>
      </c>
      <c r="E46" s="603">
        <v>21</v>
      </c>
      <c r="F46" s="117">
        <v>104300</v>
      </c>
      <c r="G46" s="371">
        <v>0</v>
      </c>
      <c r="H46" s="607"/>
      <c r="I46" s="135"/>
      <c r="J46" s="373"/>
      <c r="K46" s="618">
        <v>21</v>
      </c>
      <c r="L46" s="117">
        <v>1657919</v>
      </c>
      <c r="M46" s="394">
        <v>60079</v>
      </c>
      <c r="N46" s="370"/>
      <c r="O46" s="371"/>
      <c r="P46" s="396"/>
      <c r="Q46" s="103"/>
      <c r="R46" s="610"/>
      <c r="S46" s="148"/>
    </row>
    <row r="47" spans="1:19">
      <c r="A47" s="133">
        <f t="shared" si="1"/>
        <v>369500</v>
      </c>
      <c r="B47" s="571">
        <v>26</v>
      </c>
      <c r="C47" s="117">
        <v>438950</v>
      </c>
      <c r="D47" s="371">
        <v>69450</v>
      </c>
      <c r="E47" s="603">
        <v>20</v>
      </c>
      <c r="F47" s="117">
        <v>7608300</v>
      </c>
      <c r="G47" s="371">
        <v>0</v>
      </c>
      <c r="H47" s="607"/>
      <c r="I47" s="135"/>
      <c r="J47" s="373"/>
      <c r="K47" s="618">
        <v>20</v>
      </c>
      <c r="L47" s="117">
        <v>777909</v>
      </c>
      <c r="M47" s="394">
        <v>31600</v>
      </c>
      <c r="N47" s="370"/>
      <c r="O47" s="371"/>
      <c r="P47" s="396"/>
      <c r="Q47" s="103"/>
      <c r="R47" s="610"/>
      <c r="S47" s="148"/>
    </row>
    <row r="48" spans="1:19">
      <c r="A48" s="133">
        <f t="shared" si="1"/>
        <v>318700</v>
      </c>
      <c r="B48" s="571">
        <v>25</v>
      </c>
      <c r="C48" s="117">
        <v>345700</v>
      </c>
      <c r="D48" s="371">
        <v>27000</v>
      </c>
      <c r="E48" s="603">
        <v>19</v>
      </c>
      <c r="F48" s="117">
        <v>15406700</v>
      </c>
      <c r="G48" s="371">
        <v>1631400</v>
      </c>
      <c r="H48" s="607"/>
      <c r="I48" s="103"/>
      <c r="J48" s="373"/>
      <c r="K48" s="618">
        <v>19</v>
      </c>
      <c r="L48" s="117">
        <v>288700</v>
      </c>
      <c r="M48" s="394">
        <v>186500</v>
      </c>
      <c r="N48" s="370"/>
      <c r="O48" s="371"/>
      <c r="P48" s="396"/>
      <c r="Q48" s="103"/>
      <c r="R48" s="610"/>
      <c r="S48" s="148"/>
    </row>
    <row r="49" spans="1:18">
      <c r="A49" s="133">
        <f t="shared" si="1"/>
        <v>203700</v>
      </c>
      <c r="B49" s="571">
        <v>24</v>
      </c>
      <c r="C49" s="117">
        <v>275900</v>
      </c>
      <c r="D49" s="371">
        <v>72200</v>
      </c>
      <c r="E49" s="603">
        <v>18</v>
      </c>
      <c r="F49" s="117">
        <v>3368500</v>
      </c>
      <c r="G49" s="371">
        <v>3368500</v>
      </c>
      <c r="H49" s="607"/>
      <c r="I49" s="103"/>
      <c r="J49" s="373"/>
      <c r="K49" s="618">
        <v>18</v>
      </c>
      <c r="L49" s="117">
        <v>82000</v>
      </c>
      <c r="M49" s="394">
        <v>16000</v>
      </c>
      <c r="N49" s="396"/>
      <c r="O49" s="373"/>
      <c r="P49" s="396"/>
      <c r="Q49" s="103"/>
      <c r="R49" s="610"/>
    </row>
    <row r="50" spans="1:18">
      <c r="A50" s="133">
        <f t="shared" si="1"/>
        <v>258389</v>
      </c>
      <c r="B50" s="571">
        <v>23</v>
      </c>
      <c r="C50" s="117">
        <v>489700</v>
      </c>
      <c r="D50" s="371">
        <v>231311</v>
      </c>
      <c r="E50" s="604"/>
      <c r="F50" s="139"/>
      <c r="G50" s="391"/>
      <c r="H50" s="608"/>
      <c r="I50" s="152"/>
      <c r="J50" s="393"/>
      <c r="K50" s="608"/>
      <c r="L50" s="117"/>
      <c r="M50" s="394"/>
      <c r="N50" s="397"/>
      <c r="O50" s="393"/>
      <c r="P50" s="397"/>
      <c r="Q50" s="152"/>
      <c r="R50" s="610"/>
    </row>
    <row r="51" spans="1:18">
      <c r="A51" s="133">
        <f t="shared" si="1"/>
        <v>289000</v>
      </c>
      <c r="B51" s="571">
        <v>22</v>
      </c>
      <c r="C51" s="117">
        <v>346589</v>
      </c>
      <c r="D51" s="371">
        <v>57589</v>
      </c>
      <c r="E51" s="604"/>
      <c r="F51" s="117"/>
      <c r="G51" s="371"/>
      <c r="H51" s="607"/>
      <c r="I51" s="103"/>
      <c r="J51" s="373"/>
      <c r="K51" s="607"/>
      <c r="L51" s="117"/>
      <c r="M51" s="371"/>
      <c r="N51" s="396"/>
      <c r="O51" s="373"/>
      <c r="P51" s="396"/>
      <c r="Q51" s="103"/>
      <c r="R51" s="610"/>
    </row>
    <row r="52" spans="1:18">
      <c r="A52" s="133">
        <f>C52-D52</f>
        <v>442468</v>
      </c>
      <c r="B52" s="571">
        <v>21</v>
      </c>
      <c r="C52" s="117">
        <v>442468</v>
      </c>
      <c r="D52" s="371">
        <v>0</v>
      </c>
      <c r="E52" s="604"/>
      <c r="F52" s="117"/>
      <c r="G52" s="371"/>
      <c r="H52" s="607"/>
      <c r="I52" s="103"/>
      <c r="J52" s="373"/>
      <c r="K52" s="607"/>
      <c r="L52" s="117"/>
      <c r="M52" s="371"/>
      <c r="N52" s="396"/>
      <c r="O52" s="373"/>
      <c r="P52" s="396"/>
      <c r="Q52" s="103"/>
      <c r="R52" s="610"/>
    </row>
    <row r="53" spans="1:18">
      <c r="A53" s="133">
        <f>C53-D53</f>
        <v>255172</v>
      </c>
      <c r="B53" s="571">
        <v>20</v>
      </c>
      <c r="C53" s="117">
        <v>291472</v>
      </c>
      <c r="D53" s="371">
        <v>36300</v>
      </c>
      <c r="E53" s="604"/>
      <c r="F53" s="117"/>
      <c r="G53" s="371"/>
      <c r="H53" s="607"/>
      <c r="I53" s="103"/>
      <c r="J53" s="373"/>
      <c r="K53" s="607"/>
      <c r="L53" s="117"/>
      <c r="M53" s="371"/>
      <c r="N53" s="396"/>
      <c r="O53" s="373"/>
      <c r="P53" s="396"/>
      <c r="Q53" s="103"/>
      <c r="R53" s="610"/>
    </row>
    <row r="54" spans="1:18">
      <c r="A54" s="133">
        <f>C54-D54</f>
        <v>79800</v>
      </c>
      <c r="B54" s="571">
        <v>19</v>
      </c>
      <c r="C54" s="117">
        <v>106800</v>
      </c>
      <c r="D54" s="371">
        <v>27000</v>
      </c>
      <c r="E54" s="604"/>
      <c r="F54" s="117"/>
      <c r="G54" s="371"/>
      <c r="H54" s="607"/>
      <c r="I54" s="103"/>
      <c r="J54" s="373"/>
      <c r="K54" s="607"/>
      <c r="L54" s="117"/>
      <c r="M54" s="371"/>
      <c r="N54" s="396"/>
      <c r="O54" s="373"/>
      <c r="P54" s="396"/>
      <c r="Q54" s="103"/>
      <c r="R54" s="610"/>
    </row>
    <row r="55" spans="1:18" ht="14.25" thickBot="1">
      <c r="A55" s="133"/>
      <c r="B55" s="602"/>
      <c r="C55" s="408"/>
      <c r="D55" s="386"/>
      <c r="E55" s="563"/>
      <c r="F55" s="387"/>
      <c r="G55" s="386"/>
      <c r="H55" s="609"/>
      <c r="I55" s="387"/>
      <c r="J55" s="386"/>
      <c r="K55" s="609"/>
      <c r="L55" s="382"/>
      <c r="M55" s="379"/>
      <c r="N55" s="409"/>
      <c r="O55" s="386"/>
      <c r="P55" s="409"/>
      <c r="Q55" s="387"/>
      <c r="R55" s="611"/>
    </row>
    <row r="56" spans="1:18" ht="15" thickTop="1" thickBot="1">
      <c r="A56" s="133">
        <f>C56-D56</f>
        <v>15678541</v>
      </c>
      <c r="B56" s="538"/>
      <c r="C56" s="425">
        <f>SUM(C32:C55)</f>
        <v>17870999</v>
      </c>
      <c r="D56" s="431">
        <f>SUM(D32:D54)</f>
        <v>2192458</v>
      </c>
      <c r="E56" s="533"/>
      <c r="F56" s="425">
        <f>SUM(F31:F54)</f>
        <v>49581262</v>
      </c>
      <c r="G56" s="431">
        <f>SUM(G31:G54)</f>
        <v>5837088</v>
      </c>
      <c r="H56" s="534"/>
      <c r="I56" s="425">
        <f>SUM(I31:I54)</f>
        <v>728238</v>
      </c>
      <c r="J56" s="431">
        <f>SUM(J31:J54)</f>
        <v>69973</v>
      </c>
      <c r="K56" s="534"/>
      <c r="L56" s="425">
        <f t="shared" ref="L56:Q56" si="2">SUM(L31:L54)</f>
        <v>35655025</v>
      </c>
      <c r="M56" s="431">
        <f t="shared" si="2"/>
        <v>4318250</v>
      </c>
      <c r="N56" s="535">
        <f t="shared" si="2"/>
        <v>620700</v>
      </c>
      <c r="O56" s="431">
        <f t="shared" si="2"/>
        <v>190812</v>
      </c>
      <c r="P56" s="535">
        <f t="shared" si="2"/>
        <v>225504</v>
      </c>
      <c r="Q56" s="536">
        <f t="shared" si="2"/>
        <v>153004</v>
      </c>
      <c r="R56" s="537"/>
    </row>
    <row r="57" spans="1:18" s="162" customFormat="1" ht="14.25" thickBot="1">
      <c r="A57" s="157"/>
      <c r="B57" s="158"/>
      <c r="C57" s="159"/>
      <c r="D57" s="159"/>
      <c r="E57" s="116"/>
      <c r="F57" s="160"/>
      <c r="G57" s="160"/>
      <c r="H57" s="161"/>
      <c r="I57" s="160"/>
      <c r="J57" s="160"/>
      <c r="K57" s="161"/>
      <c r="L57" s="160"/>
      <c r="M57" s="160"/>
      <c r="N57" s="160"/>
      <c r="O57" s="160"/>
      <c r="P57" s="160"/>
      <c r="Q57" s="160"/>
    </row>
    <row r="58" spans="1:18">
      <c r="A58" s="109"/>
      <c r="B58" s="110"/>
      <c r="C58" s="111" t="s">
        <v>67</v>
      </c>
      <c r="D58" s="110"/>
      <c r="E58" s="110"/>
      <c r="F58" s="110"/>
      <c r="G58" s="110"/>
      <c r="H58" s="110"/>
      <c r="I58" s="248"/>
      <c r="J58" s="163"/>
      <c r="K58" s="164"/>
      <c r="L58" s="165"/>
      <c r="M58" s="165"/>
    </row>
    <row r="59" spans="1:18">
      <c r="A59" s="166" t="s">
        <v>78</v>
      </c>
      <c r="B59" s="286" t="s">
        <v>99</v>
      </c>
      <c r="C59" s="167">
        <f>(C32+C37)*I19</f>
        <v>1812525.8499999999</v>
      </c>
      <c r="D59" s="167">
        <f>(D32+D37)*I19</f>
        <v>367815.60599999997</v>
      </c>
      <c r="E59" s="114"/>
      <c r="F59" s="286" t="s">
        <v>90</v>
      </c>
      <c r="G59" s="167">
        <f>ROUND(G56*I59,0)</f>
        <v>5330724</v>
      </c>
      <c r="H59" s="286" t="s">
        <v>91</v>
      </c>
      <c r="I59" s="249">
        <v>0.91325060000000002</v>
      </c>
      <c r="J59" s="251">
        <f>ROUND(F56*I59,0)</f>
        <v>45280117</v>
      </c>
    </row>
    <row r="60" spans="1:18">
      <c r="A60" s="166"/>
      <c r="B60" s="287" t="s">
        <v>100</v>
      </c>
      <c r="C60" s="167">
        <f>(SUM(C33:C35,C38:C54))*I25</f>
        <v>8987365.1449999996</v>
      </c>
      <c r="D60" s="167">
        <f>(SUM(D33:D35,D38:D54))*I25</f>
        <v>956173.46</v>
      </c>
      <c r="E60" s="114"/>
      <c r="F60" s="369" t="s">
        <v>25</v>
      </c>
      <c r="G60" s="167">
        <f>ROUND(G56*I60,0)</f>
        <v>506364</v>
      </c>
      <c r="H60" s="369" t="s">
        <v>91</v>
      </c>
      <c r="I60" s="288">
        <f>1-I59</f>
        <v>8.6749399999999977E-2</v>
      </c>
      <c r="J60" s="251">
        <f>ROUND(F56*I60,0)</f>
        <v>4301145</v>
      </c>
    </row>
    <row r="61" spans="1:18" ht="14.25" thickBot="1">
      <c r="A61" s="168"/>
      <c r="B61" s="290" t="s">
        <v>75</v>
      </c>
      <c r="C61" s="170">
        <f>SUM(C59:C60)</f>
        <v>10799890.994999999</v>
      </c>
      <c r="D61" s="170">
        <f>SUM(D59:D60)</f>
        <v>1323989.0659999999</v>
      </c>
      <c r="E61" s="169"/>
      <c r="F61" s="289" t="s">
        <v>75</v>
      </c>
      <c r="G61" s="170">
        <f>SUM(G59:G60)</f>
        <v>5837088</v>
      </c>
      <c r="H61" s="170"/>
      <c r="I61" s="170"/>
      <c r="J61" s="252">
        <f>SUM(J59:J60)</f>
        <v>49581262</v>
      </c>
    </row>
    <row r="62" spans="1:18">
      <c r="F62" s="148"/>
      <c r="G62" s="171"/>
      <c r="H62" s="148"/>
      <c r="I62" s="148"/>
      <c r="J62" s="148"/>
    </row>
    <row r="63" spans="1:18">
      <c r="F63" s="148"/>
      <c r="G63" s="171"/>
      <c r="H63" s="148"/>
      <c r="I63" s="148"/>
      <c r="J63" s="148"/>
    </row>
    <row r="64" spans="1:18">
      <c r="F64" s="148"/>
      <c r="G64" s="171"/>
      <c r="H64" s="148"/>
      <c r="I64" s="148"/>
      <c r="J64" s="148"/>
    </row>
    <row r="65" spans="6:10">
      <c r="F65" s="148"/>
      <c r="G65" s="171"/>
      <c r="H65" s="148"/>
      <c r="I65" s="148"/>
      <c r="J65" s="148"/>
    </row>
    <row r="66" spans="6:10">
      <c r="F66" s="148"/>
      <c r="G66" s="171"/>
      <c r="H66" s="148"/>
      <c r="I66" s="148"/>
      <c r="J66" s="148"/>
    </row>
    <row r="67" spans="6:10">
      <c r="F67" s="148"/>
      <c r="G67" s="171"/>
      <c r="H67" s="148"/>
      <c r="I67" s="148"/>
      <c r="J67" s="148"/>
    </row>
    <row r="68" spans="6:10">
      <c r="F68" s="148"/>
      <c r="G68" s="171"/>
      <c r="H68" s="148"/>
      <c r="I68" s="148"/>
      <c r="J68" s="148"/>
    </row>
    <row r="69" spans="6:10">
      <c r="F69" s="148"/>
      <c r="G69" s="171"/>
      <c r="H69" s="148"/>
      <c r="I69" s="148"/>
      <c r="J69" s="148"/>
    </row>
    <row r="70" spans="6:10">
      <c r="F70" s="148"/>
      <c r="G70" s="171"/>
      <c r="H70" s="148"/>
      <c r="I70" s="148"/>
      <c r="J70" s="148"/>
    </row>
    <row r="71" spans="6:10">
      <c r="F71" s="148"/>
      <c r="G71" s="171"/>
      <c r="H71" s="148"/>
      <c r="I71" s="148"/>
      <c r="J71" s="148"/>
    </row>
    <row r="72" spans="6:10">
      <c r="F72" s="148"/>
      <c r="G72" s="171"/>
      <c r="H72" s="148"/>
      <c r="I72" s="148"/>
      <c r="J72" s="148"/>
    </row>
  </sheetData>
  <mergeCells count="18">
    <mergeCell ref="L15:O15"/>
    <mergeCell ref="P2:R2"/>
    <mergeCell ref="P29:R29"/>
    <mergeCell ref="H18:H23"/>
    <mergeCell ref="H24:H25"/>
    <mergeCell ref="J24:J25"/>
    <mergeCell ref="H7:H10"/>
    <mergeCell ref="B29:D29"/>
    <mergeCell ref="E29:G29"/>
    <mergeCell ref="H29:J29"/>
    <mergeCell ref="K29:M29"/>
    <mergeCell ref="N29:O29"/>
    <mergeCell ref="A1:R1"/>
    <mergeCell ref="C2:D2"/>
    <mergeCell ref="F2:G2"/>
    <mergeCell ref="I2:J2"/>
    <mergeCell ref="L2:M2"/>
    <mergeCell ref="N2:O2"/>
  </mergeCells>
  <phoneticPr fontId="3"/>
  <pageMargins left="0.39370078740157483" right="0.39370078740157483" top="0.59055118110236227" bottom="0.19685039370078741" header="0.39370078740157483" footer="0.31496062992125984"/>
  <pageSetup paperSize="9" scale="70" orientation="landscape" cellComments="asDisplayed" r:id="rId1"/>
  <headerFooter>
    <oddHeader>&amp;L&amp;F&amp;C&amp;A</oddHead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40"/>
  <sheetViews>
    <sheetView view="pageBreakPreview" topLeftCell="A16" zoomScale="55" zoomScaleNormal="50" zoomScaleSheetLayoutView="55" workbookViewId="0">
      <selection activeCell="A2" sqref="A2"/>
    </sheetView>
  </sheetViews>
  <sheetFormatPr defaultColWidth="9" defaultRowHeight="18.75"/>
  <cols>
    <col min="1" max="1" width="6" style="4" customWidth="1"/>
    <col min="2" max="2" width="16.625" style="4" customWidth="1"/>
    <col min="3" max="3" width="2.625" style="4" customWidth="1"/>
    <col min="4" max="4" width="37.75" style="4" customWidth="1"/>
    <col min="5" max="5" width="16.625" style="4" customWidth="1"/>
    <col min="6" max="8" width="23.5" style="4" customWidth="1"/>
    <col min="9" max="9" width="24.625" style="4" hidden="1" customWidth="1"/>
    <col min="10" max="10" width="23.5" style="491" customWidth="1"/>
    <col min="11" max="12" width="23.5" style="4" customWidth="1"/>
    <col min="13" max="14" width="14.625" style="4" customWidth="1"/>
    <col min="15" max="15" width="14.625" style="479" customWidth="1"/>
    <col min="16" max="17" width="14.625" style="4" customWidth="1"/>
    <col min="18" max="16384" width="9" style="4"/>
  </cols>
  <sheetData>
    <row r="1" spans="1:17" ht="27" customHeight="1">
      <c r="A1" s="1167" t="s">
        <v>121</v>
      </c>
      <c r="B1" s="1167"/>
      <c r="C1" s="1167"/>
      <c r="D1" s="1167"/>
      <c r="E1" s="1167"/>
      <c r="F1" s="1167"/>
      <c r="G1" s="1167"/>
      <c r="H1" s="1167"/>
      <c r="I1" s="1"/>
      <c r="J1" s="480"/>
      <c r="K1" s="2"/>
      <c r="L1" s="2"/>
      <c r="M1" s="2"/>
      <c r="N1" s="2"/>
      <c r="O1" s="461"/>
      <c r="P1" s="2"/>
      <c r="Q1" s="2"/>
    </row>
    <row r="2" spans="1:17" ht="9" customHeight="1" thickBot="1">
      <c r="A2" s="2"/>
      <c r="B2" s="2"/>
      <c r="C2" s="2"/>
      <c r="D2" s="2"/>
      <c r="E2" s="2"/>
      <c r="F2" s="2"/>
      <c r="G2" s="2"/>
      <c r="H2" s="2"/>
      <c r="I2" s="2"/>
      <c r="J2" s="480"/>
      <c r="K2" s="2"/>
      <c r="L2" s="2"/>
      <c r="M2" s="2"/>
      <c r="N2" s="2"/>
      <c r="O2" s="461"/>
      <c r="P2" s="2"/>
      <c r="Q2" s="2"/>
    </row>
    <row r="3" spans="1:17" ht="29.25" customHeight="1">
      <c r="A3" s="1113" t="s">
        <v>104</v>
      </c>
      <c r="B3" s="1114"/>
      <c r="C3" s="1114"/>
      <c r="D3" s="1114"/>
      <c r="E3" s="1115"/>
      <c r="F3" s="1119" t="s">
        <v>1</v>
      </c>
      <c r="G3" s="1121" t="s">
        <v>2</v>
      </c>
      <c r="H3" s="6" t="s">
        <v>112</v>
      </c>
      <c r="I3" s="63"/>
      <c r="J3" s="481" t="s">
        <v>4</v>
      </c>
      <c r="K3" s="452" t="s">
        <v>5</v>
      </c>
      <c r="L3" s="454" t="s">
        <v>113</v>
      </c>
      <c r="M3" s="1123" t="s">
        <v>7</v>
      </c>
      <c r="N3" s="1124"/>
      <c r="O3" s="462" t="s">
        <v>95</v>
      </c>
      <c r="P3" s="9" t="s">
        <v>8</v>
      </c>
      <c r="Q3" s="9" t="s">
        <v>9</v>
      </c>
    </row>
    <row r="4" spans="1:17" ht="29.25" customHeight="1" thickBot="1">
      <c r="A4" s="1116"/>
      <c r="B4" s="1117"/>
      <c r="C4" s="1117"/>
      <c r="D4" s="1117"/>
      <c r="E4" s="1118"/>
      <c r="F4" s="1120"/>
      <c r="G4" s="1122"/>
      <c r="H4" s="495" t="s">
        <v>109</v>
      </c>
      <c r="I4" s="64"/>
      <c r="J4" s="482" t="s">
        <v>10</v>
      </c>
      <c r="K4" s="274" t="s">
        <v>110</v>
      </c>
      <c r="L4" s="303" t="s">
        <v>109</v>
      </c>
      <c r="M4" s="13" t="s">
        <v>12</v>
      </c>
      <c r="N4" s="14" t="s">
        <v>94</v>
      </c>
      <c r="O4" s="463" t="s">
        <v>13</v>
      </c>
      <c r="P4" s="16" t="s">
        <v>14</v>
      </c>
      <c r="Q4" s="16" t="s">
        <v>120</v>
      </c>
    </row>
    <row r="5" spans="1:17" ht="29.25" customHeight="1">
      <c r="A5" s="1138" t="s">
        <v>16</v>
      </c>
      <c r="B5" s="1163" t="s">
        <v>17</v>
      </c>
      <c r="C5" s="1165" t="s">
        <v>18</v>
      </c>
      <c r="D5" s="1166"/>
      <c r="E5" s="178" t="s">
        <v>19</v>
      </c>
      <c r="F5" s="226">
        <v>485107000</v>
      </c>
      <c r="G5" s="227">
        <v>528916414</v>
      </c>
      <c r="H5" s="179">
        <v>347908899</v>
      </c>
      <c r="I5" s="179">
        <f>H5-K5</f>
        <v>347134030</v>
      </c>
      <c r="J5" s="483">
        <f>SUM(H5-F5)</f>
        <v>-137198101</v>
      </c>
      <c r="K5" s="231">
        <v>774869</v>
      </c>
      <c r="L5" s="253">
        <f>SUM(G5-H5+K5)</f>
        <v>181782384</v>
      </c>
      <c r="M5" s="496">
        <f>ROUND(I5/G5,4)</f>
        <v>0.65629999999999999</v>
      </c>
      <c r="N5" s="497">
        <v>0.60089999999999999</v>
      </c>
      <c r="O5" s="464">
        <f>SUM(M5-N5)*100</f>
        <v>5.5400000000000009</v>
      </c>
      <c r="P5" s="184">
        <f>ROUND(H5/F5,4)</f>
        <v>0.71719999999999995</v>
      </c>
      <c r="Q5" s="184">
        <v>0.99590000000000001</v>
      </c>
    </row>
    <row r="6" spans="1:17" ht="29.25" customHeight="1">
      <c r="A6" s="1139"/>
      <c r="B6" s="1164"/>
      <c r="C6" s="1134" t="s">
        <v>20</v>
      </c>
      <c r="D6" s="1135"/>
      <c r="E6" s="186" t="s">
        <v>21</v>
      </c>
      <c r="F6" s="228">
        <v>81726000</v>
      </c>
      <c r="G6" s="229">
        <v>62291400</v>
      </c>
      <c r="H6" s="229">
        <v>62291400</v>
      </c>
      <c r="I6" s="187">
        <f t="shared" ref="I6:I14" si="0">H6-K6</f>
        <v>62291400</v>
      </c>
      <c r="J6" s="484">
        <f t="shared" ref="J6:J14" si="1">SUM(H6-F6)</f>
        <v>-19434600</v>
      </c>
      <c r="K6" s="232">
        <v>0</v>
      </c>
      <c r="L6" s="254">
        <f t="shared" ref="L6:L14" si="2">SUM(G6-H6+K6)</f>
        <v>0</v>
      </c>
      <c r="M6" s="498">
        <f t="shared" ref="M6:M13" si="3">ROUND(I6/G6,4)</f>
        <v>1</v>
      </c>
      <c r="N6" s="499">
        <v>1</v>
      </c>
      <c r="O6" s="465">
        <f t="shared" ref="O6:O20" si="4">SUM(M6-N6)*100</f>
        <v>0</v>
      </c>
      <c r="P6" s="192">
        <f t="shared" ref="P6:P20" si="5">ROUND(H6/F6,4)</f>
        <v>0.76219999999999999</v>
      </c>
      <c r="Q6" s="458">
        <v>0.996</v>
      </c>
    </row>
    <row r="7" spans="1:17" ht="29.25" customHeight="1">
      <c r="A7" s="1139"/>
      <c r="B7" s="1164"/>
      <c r="C7" s="1145" t="s">
        <v>22</v>
      </c>
      <c r="D7" s="1146"/>
      <c r="E7" s="186"/>
      <c r="F7" s="194">
        <f>SUM(F8:F9)</f>
        <v>566608000</v>
      </c>
      <c r="G7" s="195">
        <f>SUM(G8:G9)</f>
        <v>572052300</v>
      </c>
      <c r="H7" s="196">
        <f>H8+H9</f>
        <v>462903800</v>
      </c>
      <c r="I7" s="197">
        <f>H7-K7</f>
        <v>462903800</v>
      </c>
      <c r="J7" s="484">
        <f t="shared" si="1"/>
        <v>-103704200</v>
      </c>
      <c r="K7" s="196">
        <f>K8+K9</f>
        <v>0</v>
      </c>
      <c r="L7" s="254">
        <f t="shared" si="2"/>
        <v>109148500</v>
      </c>
      <c r="M7" s="498">
        <f t="shared" si="3"/>
        <v>0.80920000000000003</v>
      </c>
      <c r="N7" s="499">
        <v>0.81530000000000002</v>
      </c>
      <c r="O7" s="465">
        <f t="shared" si="4"/>
        <v>-0.60999999999999943</v>
      </c>
      <c r="P7" s="192">
        <f t="shared" si="5"/>
        <v>0.81699999999999995</v>
      </c>
      <c r="Q7" s="458">
        <v>0.99350000000000005</v>
      </c>
    </row>
    <row r="8" spans="1:17" ht="29.25" customHeight="1">
      <c r="A8" s="1139"/>
      <c r="B8" s="1164"/>
      <c r="C8" s="269"/>
      <c r="D8" s="451" t="s">
        <v>23</v>
      </c>
      <c r="E8" s="186" t="s">
        <v>24</v>
      </c>
      <c r="F8" s="228">
        <v>518368000</v>
      </c>
      <c r="G8" s="229">
        <v>522427500</v>
      </c>
      <c r="H8" s="187">
        <v>422745544</v>
      </c>
      <c r="I8" s="200">
        <f t="shared" si="0"/>
        <v>422745544</v>
      </c>
      <c r="J8" s="484">
        <f t="shared" si="1"/>
        <v>-95622456</v>
      </c>
      <c r="K8" s="232">
        <v>0</v>
      </c>
      <c r="L8" s="254">
        <f t="shared" si="2"/>
        <v>99681956</v>
      </c>
      <c r="M8" s="498">
        <f t="shared" si="3"/>
        <v>0.80920000000000003</v>
      </c>
      <c r="N8" s="499">
        <v>0.81530000000000002</v>
      </c>
      <c r="O8" s="465">
        <f t="shared" si="4"/>
        <v>-0.60999999999999943</v>
      </c>
      <c r="P8" s="192">
        <f t="shared" si="5"/>
        <v>0.8155</v>
      </c>
      <c r="Q8" s="458">
        <v>0.99350000000000005</v>
      </c>
    </row>
    <row r="9" spans="1:17" ht="29.25" customHeight="1">
      <c r="A9" s="1139"/>
      <c r="B9" s="1164"/>
      <c r="C9" s="270"/>
      <c r="D9" s="202" t="s">
        <v>25</v>
      </c>
      <c r="E9" s="186" t="s">
        <v>26</v>
      </c>
      <c r="F9" s="228">
        <v>48240000</v>
      </c>
      <c r="G9" s="229">
        <v>49624800</v>
      </c>
      <c r="H9" s="187">
        <v>40158256</v>
      </c>
      <c r="I9" s="200">
        <f t="shared" si="0"/>
        <v>40158256</v>
      </c>
      <c r="J9" s="484">
        <f t="shared" si="1"/>
        <v>-8081744</v>
      </c>
      <c r="K9" s="232">
        <v>0</v>
      </c>
      <c r="L9" s="254">
        <f t="shared" si="2"/>
        <v>9466544</v>
      </c>
      <c r="M9" s="498">
        <f t="shared" si="3"/>
        <v>0.80920000000000003</v>
      </c>
      <c r="N9" s="499">
        <v>0.81530000000000002</v>
      </c>
      <c r="O9" s="465">
        <f t="shared" si="4"/>
        <v>-0.60999999999999943</v>
      </c>
      <c r="P9" s="192">
        <f t="shared" si="5"/>
        <v>0.83250000000000002</v>
      </c>
      <c r="Q9" s="458">
        <v>0.99350000000000005</v>
      </c>
    </row>
    <row r="10" spans="1:17" ht="29.25" customHeight="1">
      <c r="A10" s="1139"/>
      <c r="B10" s="1164"/>
      <c r="C10" s="1134" t="s">
        <v>27</v>
      </c>
      <c r="D10" s="1135"/>
      <c r="E10" s="186" t="s">
        <v>28</v>
      </c>
      <c r="F10" s="228">
        <v>36173000</v>
      </c>
      <c r="G10" s="229">
        <v>36173400</v>
      </c>
      <c r="H10" s="187">
        <v>36173400</v>
      </c>
      <c r="I10" s="200">
        <f t="shared" si="0"/>
        <v>36173400</v>
      </c>
      <c r="J10" s="484">
        <f t="shared" si="1"/>
        <v>400</v>
      </c>
      <c r="K10" s="232">
        <v>0</v>
      </c>
      <c r="L10" s="254">
        <f t="shared" si="2"/>
        <v>0</v>
      </c>
      <c r="M10" s="498">
        <f t="shared" si="3"/>
        <v>1</v>
      </c>
      <c r="N10" s="499">
        <v>1</v>
      </c>
      <c r="O10" s="465">
        <f t="shared" si="4"/>
        <v>0</v>
      </c>
      <c r="P10" s="192">
        <f t="shared" si="5"/>
        <v>1</v>
      </c>
      <c r="Q10" s="458">
        <v>1</v>
      </c>
    </row>
    <row r="11" spans="1:17" ht="29.25" customHeight="1">
      <c r="A11" s="1139"/>
      <c r="B11" s="1164"/>
      <c r="C11" s="1134" t="s">
        <v>29</v>
      </c>
      <c r="D11" s="1135"/>
      <c r="E11" s="186" t="s">
        <v>30</v>
      </c>
      <c r="F11" s="228">
        <v>1672000</v>
      </c>
      <c r="G11" s="229">
        <v>1665000</v>
      </c>
      <c r="H11" s="187">
        <v>1665000</v>
      </c>
      <c r="I11" s="200">
        <f t="shared" si="0"/>
        <v>1665000</v>
      </c>
      <c r="J11" s="484">
        <f t="shared" si="1"/>
        <v>-7000</v>
      </c>
      <c r="K11" s="232">
        <v>0</v>
      </c>
      <c r="L11" s="254">
        <f t="shared" si="2"/>
        <v>0</v>
      </c>
      <c r="M11" s="498">
        <f t="shared" si="3"/>
        <v>1</v>
      </c>
      <c r="N11" s="499">
        <v>1</v>
      </c>
      <c r="O11" s="465">
        <f t="shared" si="4"/>
        <v>0</v>
      </c>
      <c r="P11" s="192">
        <f t="shared" si="5"/>
        <v>0.99580000000000002</v>
      </c>
      <c r="Q11" s="458">
        <v>1</v>
      </c>
    </row>
    <row r="12" spans="1:17" ht="29.25" customHeight="1">
      <c r="A12" s="1139"/>
      <c r="B12" s="1164"/>
      <c r="C12" s="1134" t="s">
        <v>31</v>
      </c>
      <c r="D12" s="1135"/>
      <c r="E12" s="186" t="s">
        <v>32</v>
      </c>
      <c r="F12" s="228">
        <v>35821000</v>
      </c>
      <c r="G12" s="229">
        <v>35882100</v>
      </c>
      <c r="H12" s="187">
        <v>35365200</v>
      </c>
      <c r="I12" s="200">
        <f t="shared" si="0"/>
        <v>35365200</v>
      </c>
      <c r="J12" s="484">
        <f t="shared" si="1"/>
        <v>-455800</v>
      </c>
      <c r="K12" s="232">
        <v>0</v>
      </c>
      <c r="L12" s="254">
        <f t="shared" si="2"/>
        <v>516900</v>
      </c>
      <c r="M12" s="498">
        <f t="shared" si="3"/>
        <v>0.98560000000000003</v>
      </c>
      <c r="N12" s="499">
        <v>0.98970000000000002</v>
      </c>
      <c r="O12" s="465">
        <f t="shared" si="4"/>
        <v>-0.40999999999999925</v>
      </c>
      <c r="P12" s="192">
        <f t="shared" si="5"/>
        <v>0.98729999999999996</v>
      </c>
      <c r="Q12" s="458">
        <v>0.99319999999999997</v>
      </c>
    </row>
    <row r="13" spans="1:17" ht="29.25" customHeight="1">
      <c r="A13" s="1139"/>
      <c r="B13" s="1164"/>
      <c r="C13" s="1134" t="s">
        <v>33</v>
      </c>
      <c r="D13" s="1135"/>
      <c r="E13" s="186" t="s">
        <v>34</v>
      </c>
      <c r="F13" s="228">
        <v>102430000</v>
      </c>
      <c r="G13" s="187">
        <v>68543809</v>
      </c>
      <c r="H13" s="187">
        <v>68543809</v>
      </c>
      <c r="I13" s="200">
        <f t="shared" si="0"/>
        <v>68543809</v>
      </c>
      <c r="J13" s="484">
        <f t="shared" si="1"/>
        <v>-33886191</v>
      </c>
      <c r="K13" s="232">
        <v>0</v>
      </c>
      <c r="L13" s="254">
        <f t="shared" si="2"/>
        <v>0</v>
      </c>
      <c r="M13" s="498">
        <f t="shared" si="3"/>
        <v>1</v>
      </c>
      <c r="N13" s="499">
        <v>1</v>
      </c>
      <c r="O13" s="465">
        <f t="shared" si="4"/>
        <v>0</v>
      </c>
      <c r="P13" s="192">
        <f t="shared" si="5"/>
        <v>0.66920000000000002</v>
      </c>
      <c r="Q13" s="458">
        <v>1</v>
      </c>
    </row>
    <row r="14" spans="1:17" ht="29.25" customHeight="1" thickBot="1">
      <c r="A14" s="1139"/>
      <c r="B14" s="1147"/>
      <c r="C14" s="1136" t="s">
        <v>35</v>
      </c>
      <c r="D14" s="1137"/>
      <c r="E14" s="314" t="s">
        <v>36</v>
      </c>
      <c r="F14" s="354">
        <v>1082000</v>
      </c>
      <c r="G14" s="315">
        <v>751650</v>
      </c>
      <c r="H14" s="355">
        <v>751650</v>
      </c>
      <c r="I14" s="315">
        <f t="shared" si="0"/>
        <v>751650</v>
      </c>
      <c r="J14" s="485">
        <f t="shared" si="1"/>
        <v>-330350</v>
      </c>
      <c r="K14" s="317">
        <v>0</v>
      </c>
      <c r="L14" s="318">
        <f t="shared" si="2"/>
        <v>0</v>
      </c>
      <c r="M14" s="500">
        <f>ROUND(I14/G14,4)</f>
        <v>1</v>
      </c>
      <c r="N14" s="501">
        <v>1</v>
      </c>
      <c r="O14" s="466">
        <f t="shared" si="4"/>
        <v>0</v>
      </c>
      <c r="P14" s="208">
        <f t="shared" si="5"/>
        <v>0.69469999999999998</v>
      </c>
      <c r="Q14" s="312">
        <v>1</v>
      </c>
    </row>
    <row r="15" spans="1:17" ht="29.25" customHeight="1" thickBot="1">
      <c r="A15" s="1139"/>
      <c r="B15" s="1147" t="s">
        <v>37</v>
      </c>
      <c r="C15" s="1148"/>
      <c r="D15" s="1148"/>
      <c r="E15" s="1149"/>
      <c r="F15" s="204">
        <f>F5+F6+F7+F10+F11+F12+F13+F14</f>
        <v>1310619000</v>
      </c>
      <c r="G15" s="204">
        <f t="shared" ref="G15:L15" si="6">G5+G6+G7+G10+G11+G12+G13+G14</f>
        <v>1306276073</v>
      </c>
      <c r="H15" s="204">
        <f t="shared" si="6"/>
        <v>1015603158</v>
      </c>
      <c r="I15" s="204">
        <f t="shared" si="6"/>
        <v>1014828289</v>
      </c>
      <c r="J15" s="486">
        <f t="shared" si="6"/>
        <v>-295015842</v>
      </c>
      <c r="K15" s="204">
        <f t="shared" si="6"/>
        <v>774869</v>
      </c>
      <c r="L15" s="204">
        <f t="shared" si="6"/>
        <v>291447784</v>
      </c>
      <c r="M15" s="500">
        <f>ROUND(I15/G15,4)</f>
        <v>0.77690000000000003</v>
      </c>
      <c r="N15" s="501">
        <v>0.76429999999999998</v>
      </c>
      <c r="O15" s="467">
        <f t="shared" si="4"/>
        <v>1.2600000000000056</v>
      </c>
      <c r="P15" s="312">
        <f>ROUND(H15/F15,4)</f>
        <v>0.77490000000000003</v>
      </c>
      <c r="Q15" s="312">
        <v>0.99519999999999997</v>
      </c>
    </row>
    <row r="16" spans="1:17" ht="29.25" customHeight="1">
      <c r="A16" s="1139"/>
      <c r="B16" s="1150" t="s">
        <v>38</v>
      </c>
      <c r="C16" s="1153" t="s">
        <v>18</v>
      </c>
      <c r="D16" s="1121"/>
      <c r="E16" s="327" t="s">
        <v>39</v>
      </c>
      <c r="F16" s="234">
        <v>2416000</v>
      </c>
      <c r="G16" s="235">
        <v>10805201</v>
      </c>
      <c r="H16" s="18">
        <v>1189819</v>
      </c>
      <c r="I16" s="18">
        <f t="shared" ref="I16:I20" si="7">H16-K16</f>
        <v>1189819</v>
      </c>
      <c r="J16" s="487">
        <f>SUM(H16-F16)</f>
        <v>-1226181</v>
      </c>
      <c r="K16" s="240">
        <v>0</v>
      </c>
      <c r="L16" s="255">
        <f>SUM(G16-H16+K16)</f>
        <v>9615382</v>
      </c>
      <c r="M16" s="502">
        <f t="shared" ref="M16:M20" si="8">ROUND(I16/G16,4)</f>
        <v>0.1101</v>
      </c>
      <c r="N16" s="503">
        <v>0.12670000000000001</v>
      </c>
      <c r="O16" s="468">
        <f t="shared" si="4"/>
        <v>-1.6600000000000004</v>
      </c>
      <c r="P16" s="330">
        <f t="shared" si="5"/>
        <v>0.49249999999999999</v>
      </c>
      <c r="Q16" s="330">
        <v>0.2064</v>
      </c>
    </row>
    <row r="17" spans="1:17" ht="29.25" customHeight="1">
      <c r="A17" s="1139"/>
      <c r="B17" s="1151"/>
      <c r="C17" s="1154" t="s">
        <v>20</v>
      </c>
      <c r="D17" s="1155"/>
      <c r="E17" s="25" t="s">
        <v>40</v>
      </c>
      <c r="F17" s="236">
        <v>33000</v>
      </c>
      <c r="G17" s="237">
        <v>564000</v>
      </c>
      <c r="H17" s="26">
        <v>137100</v>
      </c>
      <c r="I17" s="26">
        <f t="shared" si="7"/>
        <v>137100</v>
      </c>
      <c r="J17" s="488">
        <f t="shared" ref="J17:J20" si="9">SUM(H17-F17)</f>
        <v>104100</v>
      </c>
      <c r="K17" s="241">
        <v>0</v>
      </c>
      <c r="L17" s="256">
        <f t="shared" ref="L17:L20" si="10">SUM(G17-H17+K17)</f>
        <v>426900</v>
      </c>
      <c r="M17" s="504">
        <f t="shared" si="8"/>
        <v>0.24310000000000001</v>
      </c>
      <c r="N17" s="505">
        <v>0.4365</v>
      </c>
      <c r="O17" s="469">
        <f t="shared" si="4"/>
        <v>-19.34</v>
      </c>
      <c r="P17" s="30">
        <f t="shared" si="5"/>
        <v>4.1544999999999996</v>
      </c>
      <c r="Q17" s="30">
        <v>0.4365</v>
      </c>
    </row>
    <row r="18" spans="1:17" ht="29.25" customHeight="1">
      <c r="A18" s="1139"/>
      <c r="B18" s="1151"/>
      <c r="C18" s="1156" t="s">
        <v>22</v>
      </c>
      <c r="D18" s="1157"/>
      <c r="E18" s="25" t="s">
        <v>41</v>
      </c>
      <c r="F18" s="236">
        <v>2846000</v>
      </c>
      <c r="G18" s="237">
        <v>44980331</v>
      </c>
      <c r="H18" s="26">
        <v>5259793</v>
      </c>
      <c r="I18" s="26">
        <f t="shared" si="7"/>
        <v>5259793</v>
      </c>
      <c r="J18" s="488">
        <f t="shared" si="9"/>
        <v>2413793</v>
      </c>
      <c r="K18" s="241">
        <v>0</v>
      </c>
      <c r="L18" s="257">
        <f t="shared" si="10"/>
        <v>39720538</v>
      </c>
      <c r="M18" s="504">
        <f>ROUND(I18/G18,4)</f>
        <v>0.1169</v>
      </c>
      <c r="N18" s="505">
        <v>3.3399999999999999E-2</v>
      </c>
      <c r="O18" s="469">
        <f t="shared" si="4"/>
        <v>8.35</v>
      </c>
      <c r="P18" s="30">
        <f t="shared" si="5"/>
        <v>1.8481000000000001</v>
      </c>
      <c r="Q18" s="30">
        <v>0.1232</v>
      </c>
    </row>
    <row r="19" spans="1:17" s="38" customFormat="1" ht="29.25" customHeight="1">
      <c r="A19" s="1139"/>
      <c r="B19" s="1151"/>
      <c r="C19" s="1154" t="s">
        <v>31</v>
      </c>
      <c r="D19" s="1155"/>
      <c r="E19" s="32" t="s">
        <v>42</v>
      </c>
      <c r="F19" s="236">
        <v>67000</v>
      </c>
      <c r="G19" s="237">
        <v>728238</v>
      </c>
      <c r="H19" s="26">
        <v>62773</v>
      </c>
      <c r="I19" s="26">
        <f t="shared" si="7"/>
        <v>62773</v>
      </c>
      <c r="J19" s="488">
        <f t="shared" si="9"/>
        <v>-4227</v>
      </c>
      <c r="K19" s="241">
        <v>0</v>
      </c>
      <c r="L19" s="257">
        <f t="shared" si="10"/>
        <v>665465</v>
      </c>
      <c r="M19" s="506">
        <f t="shared" si="8"/>
        <v>8.6199999999999999E-2</v>
      </c>
      <c r="N19" s="507">
        <v>0.1434</v>
      </c>
      <c r="O19" s="470">
        <f t="shared" si="4"/>
        <v>-5.72</v>
      </c>
      <c r="P19" s="36">
        <f t="shared" si="5"/>
        <v>0.93689999999999996</v>
      </c>
      <c r="Q19" s="36">
        <v>0.18240000000000001</v>
      </c>
    </row>
    <row r="20" spans="1:17" ht="29.25" customHeight="1" thickBot="1">
      <c r="A20" s="1139"/>
      <c r="B20" s="1152"/>
      <c r="C20" s="1158" t="s">
        <v>43</v>
      </c>
      <c r="D20" s="1159"/>
      <c r="E20" s="331" t="s">
        <v>44</v>
      </c>
      <c r="F20" s="356">
        <v>287000</v>
      </c>
      <c r="G20" s="357">
        <v>4600931</v>
      </c>
      <c r="H20" s="332">
        <v>499695</v>
      </c>
      <c r="I20" s="332">
        <f t="shared" si="7"/>
        <v>499695</v>
      </c>
      <c r="J20" s="489">
        <f t="shared" si="9"/>
        <v>212695</v>
      </c>
      <c r="K20" s="91">
        <v>0</v>
      </c>
      <c r="L20" s="43">
        <f t="shared" si="10"/>
        <v>4101236</v>
      </c>
      <c r="M20" s="508">
        <f t="shared" si="8"/>
        <v>0.1086</v>
      </c>
      <c r="N20" s="509">
        <v>3.09E-2</v>
      </c>
      <c r="O20" s="471">
        <f t="shared" si="4"/>
        <v>7.7700000000000005</v>
      </c>
      <c r="P20" s="47">
        <f t="shared" si="5"/>
        <v>1.7411000000000001</v>
      </c>
      <c r="Q20" s="47">
        <v>0.1139</v>
      </c>
    </row>
    <row r="21" spans="1:17" ht="29.25" customHeight="1" thickBot="1">
      <c r="A21" s="1139"/>
      <c r="B21" s="1160" t="s">
        <v>45</v>
      </c>
      <c r="C21" s="1161"/>
      <c r="D21" s="1161"/>
      <c r="E21" s="1162"/>
      <c r="F21" s="319">
        <f>SUM(F16:F20)</f>
        <v>5649000</v>
      </c>
      <c r="G21" s="320">
        <f>SUM(G16,G17,G18,G19,G20)</f>
        <v>61678701</v>
      </c>
      <c r="H21" s="320">
        <f t="shared" ref="H21:L21" si="11">SUM(H16,H17,H18,H19,H20)</f>
        <v>7149180</v>
      </c>
      <c r="I21" s="320">
        <f t="shared" si="11"/>
        <v>7149180</v>
      </c>
      <c r="J21" s="490">
        <f>SUM(J16,J17,J18,J19,J20)</f>
        <v>1500180</v>
      </c>
      <c r="K21" s="320">
        <f t="shared" si="11"/>
        <v>0</v>
      </c>
      <c r="L21" s="321">
        <f t="shared" si="11"/>
        <v>54529521</v>
      </c>
      <c r="M21" s="510">
        <f>ROUND(I21/G21,4)</f>
        <v>0.1159</v>
      </c>
      <c r="N21" s="511">
        <v>5.3100000000000001E-2</v>
      </c>
      <c r="O21" s="472">
        <f>SUM(M21-N21)*100</f>
        <v>6.2799999999999994</v>
      </c>
      <c r="P21" s="325">
        <f>ROUND(H21/F21,4)</f>
        <v>1.2656000000000001</v>
      </c>
      <c r="Q21" s="325">
        <v>0.13950000000000001</v>
      </c>
    </row>
    <row r="22" spans="1:17" ht="29.25" customHeight="1" thickTop="1" thickBot="1">
      <c r="A22" s="1140"/>
      <c r="B22" s="1116" t="s">
        <v>46</v>
      </c>
      <c r="C22" s="1117"/>
      <c r="D22" s="1117"/>
      <c r="E22" s="1118"/>
      <c r="F22" s="304">
        <f>F15+F21</f>
        <v>1316268000</v>
      </c>
      <c r="G22" s="305">
        <f t="shared" ref="G22" si="12">SUM(G15+G21)</f>
        <v>1367954774</v>
      </c>
      <c r="H22" s="81">
        <f t="shared" ref="H22:L22" si="13">SUM(H15+H21)</f>
        <v>1022752338</v>
      </c>
      <c r="I22" s="81">
        <f t="shared" si="13"/>
        <v>1021977469</v>
      </c>
      <c r="J22" s="489">
        <f t="shared" si="13"/>
        <v>-293515662</v>
      </c>
      <c r="K22" s="306">
        <f t="shared" si="13"/>
        <v>774869</v>
      </c>
      <c r="L22" s="307">
        <f t="shared" si="13"/>
        <v>345977305</v>
      </c>
      <c r="M22" s="512">
        <f>ROUND(I22/G22,4)</f>
        <v>0.74709999999999999</v>
      </c>
      <c r="N22" s="513">
        <v>0.72789999999999999</v>
      </c>
      <c r="O22" s="473">
        <f>SUM(M22-N22)*100</f>
        <v>1.9199999999999995</v>
      </c>
      <c r="P22" s="95">
        <f>ROUND(H22/F22,4)</f>
        <v>0.77700000000000002</v>
      </c>
      <c r="Q22" s="95">
        <v>0.9526</v>
      </c>
    </row>
    <row r="23" spans="1:17" ht="24" customHeight="1" thickBot="1">
      <c r="B23" s="60"/>
      <c r="C23" s="60"/>
      <c r="D23" s="60"/>
      <c r="E23" s="60"/>
      <c r="M23" s="61"/>
      <c r="N23" s="61"/>
      <c r="O23" s="474"/>
      <c r="P23" s="62"/>
      <c r="Q23" s="62"/>
    </row>
    <row r="24" spans="1:17" ht="29.25" customHeight="1">
      <c r="A24" s="1113" t="s">
        <v>104</v>
      </c>
      <c r="B24" s="1114"/>
      <c r="C24" s="1114"/>
      <c r="D24" s="1114"/>
      <c r="E24" s="1115"/>
      <c r="F24" s="1119" t="s">
        <v>1</v>
      </c>
      <c r="G24" s="1121" t="s">
        <v>2</v>
      </c>
      <c r="H24" s="6" t="s">
        <v>112</v>
      </c>
      <c r="I24" s="63"/>
      <c r="J24" s="481" t="s">
        <v>4</v>
      </c>
      <c r="K24" s="452" t="s">
        <v>5</v>
      </c>
      <c r="L24" s="454" t="s">
        <v>113</v>
      </c>
      <c r="M24" s="1123" t="s">
        <v>7</v>
      </c>
      <c r="N24" s="1124"/>
      <c r="O24" s="462" t="s">
        <v>95</v>
      </c>
      <c r="P24" s="9" t="s">
        <v>8</v>
      </c>
      <c r="Q24" s="9" t="s">
        <v>9</v>
      </c>
    </row>
    <row r="25" spans="1:17" ht="29.25" customHeight="1" thickBot="1">
      <c r="A25" s="1116"/>
      <c r="B25" s="1117"/>
      <c r="C25" s="1117"/>
      <c r="D25" s="1117"/>
      <c r="E25" s="1118"/>
      <c r="F25" s="1120"/>
      <c r="G25" s="1122"/>
      <c r="H25" s="495" t="s">
        <v>109</v>
      </c>
      <c r="I25" s="64"/>
      <c r="J25" s="482" t="s">
        <v>10</v>
      </c>
      <c r="K25" s="274" t="s">
        <v>110</v>
      </c>
      <c r="L25" s="303" t="s">
        <v>109</v>
      </c>
      <c r="M25" s="13" t="s">
        <v>12</v>
      </c>
      <c r="N25" s="14" t="s">
        <v>94</v>
      </c>
      <c r="O25" s="463" t="s">
        <v>13</v>
      </c>
      <c r="P25" s="16" t="s">
        <v>14</v>
      </c>
      <c r="Q25" s="16" t="s">
        <v>120</v>
      </c>
    </row>
    <row r="26" spans="1:17" ht="29.25" customHeight="1" thickBot="1">
      <c r="A26" s="1138" t="s">
        <v>47</v>
      </c>
      <c r="B26" s="210" t="s">
        <v>17</v>
      </c>
      <c r="C26" s="1141" t="s">
        <v>48</v>
      </c>
      <c r="D26" s="1142"/>
      <c r="E26" s="178"/>
      <c r="F26" s="243">
        <v>260087000</v>
      </c>
      <c r="G26" s="211">
        <v>290100000</v>
      </c>
      <c r="H26" s="211">
        <v>156973100</v>
      </c>
      <c r="I26" s="211">
        <f t="shared" ref="I26:I27" si="14">H26-K26</f>
        <v>156921100</v>
      </c>
      <c r="J26" s="492">
        <f>SUM(H26-F26)</f>
        <v>-103113900</v>
      </c>
      <c r="K26" s="213">
        <v>52000</v>
      </c>
      <c r="L26" s="333">
        <f t="shared" ref="L26:L27" si="15">SUM(G26-H26+K26)</f>
        <v>133178900</v>
      </c>
      <c r="M26" s="496">
        <f t="shared" ref="M26:M28" si="16">ROUND(I26/G26,4)</f>
        <v>0.54090000000000005</v>
      </c>
      <c r="N26" s="497">
        <v>0.55400000000000005</v>
      </c>
      <c r="O26" s="464">
        <f>SUM(M26-N26)*100</f>
        <v>-1.31</v>
      </c>
      <c r="P26" s="214">
        <f>ROUND(H26/F26,4)</f>
        <v>0.60350000000000004</v>
      </c>
      <c r="Q26" s="184">
        <v>0.98299999999999998</v>
      </c>
    </row>
    <row r="27" spans="1:17" ht="29.25" customHeight="1" thickBot="1">
      <c r="A27" s="1139"/>
      <c r="B27" s="334" t="s">
        <v>38</v>
      </c>
      <c r="C27" s="1143" t="s">
        <v>48</v>
      </c>
      <c r="D27" s="1144"/>
      <c r="E27" s="335"/>
      <c r="F27" s="358">
        <v>6341000</v>
      </c>
      <c r="G27" s="336">
        <v>35655025</v>
      </c>
      <c r="H27" s="336">
        <v>3922950</v>
      </c>
      <c r="I27" s="336">
        <f t="shared" si="14"/>
        <v>3922950</v>
      </c>
      <c r="J27" s="493">
        <f>SUM(H27-F27)</f>
        <v>-2418050</v>
      </c>
      <c r="K27" s="338">
        <v>0</v>
      </c>
      <c r="L27" s="339">
        <f t="shared" si="15"/>
        <v>31732075</v>
      </c>
      <c r="M27" s="514">
        <f t="shared" si="16"/>
        <v>0.11</v>
      </c>
      <c r="N27" s="515">
        <v>0.1149</v>
      </c>
      <c r="O27" s="475">
        <f>SUM(M27-N27)*100</f>
        <v>-0.49000000000000016</v>
      </c>
      <c r="P27" s="343">
        <f>ROUND(H27/F27,4)</f>
        <v>0.61870000000000003</v>
      </c>
      <c r="Q27" s="459">
        <v>0.18490000000000001</v>
      </c>
    </row>
    <row r="28" spans="1:17" ht="29.25" customHeight="1" thickTop="1" thickBot="1">
      <c r="A28" s="1140"/>
      <c r="B28" s="1116" t="s">
        <v>45</v>
      </c>
      <c r="C28" s="1117"/>
      <c r="D28" s="1117"/>
      <c r="E28" s="1118"/>
      <c r="F28" s="304">
        <f>SUM(F26:F27)</f>
        <v>266428000</v>
      </c>
      <c r="G28" s="81">
        <f>SUM(G26:G27)</f>
        <v>325755025</v>
      </c>
      <c r="H28" s="81">
        <f t="shared" ref="H28:L28" si="17">SUM(H26:H27)</f>
        <v>160896050</v>
      </c>
      <c r="I28" s="81">
        <f t="shared" si="17"/>
        <v>160844050</v>
      </c>
      <c r="J28" s="489">
        <f t="shared" si="17"/>
        <v>-105531950</v>
      </c>
      <c r="K28" s="82">
        <f t="shared" si="17"/>
        <v>52000</v>
      </c>
      <c r="L28" s="305">
        <f t="shared" si="17"/>
        <v>164910975</v>
      </c>
      <c r="M28" s="512">
        <f t="shared" si="16"/>
        <v>0.49380000000000002</v>
      </c>
      <c r="N28" s="513">
        <v>0.49890000000000001</v>
      </c>
      <c r="O28" s="473">
        <f>SUM(M28-N28)*100</f>
        <v>-0.50999999999999934</v>
      </c>
      <c r="P28" s="95">
        <f>ROUND(H28/F28,4)</f>
        <v>0.60389999999999999</v>
      </c>
      <c r="Q28" s="95">
        <v>0.88339999999999996</v>
      </c>
    </row>
    <row r="29" spans="1:17" ht="24" customHeight="1" thickBot="1">
      <c r="A29" s="73"/>
      <c r="B29" s="73"/>
      <c r="C29" s="73"/>
      <c r="D29" s="73"/>
      <c r="E29" s="74"/>
      <c r="M29" s="75"/>
      <c r="N29" s="76"/>
      <c r="O29" s="474"/>
      <c r="P29" s="75"/>
      <c r="Q29" s="75"/>
    </row>
    <row r="30" spans="1:17" ht="29.25" customHeight="1">
      <c r="A30" s="1113" t="s">
        <v>104</v>
      </c>
      <c r="B30" s="1114"/>
      <c r="C30" s="1114"/>
      <c r="D30" s="1114"/>
      <c r="E30" s="1115"/>
      <c r="F30" s="1119" t="s">
        <v>1</v>
      </c>
      <c r="G30" s="1121" t="s">
        <v>2</v>
      </c>
      <c r="H30" s="6" t="s">
        <v>112</v>
      </c>
      <c r="I30" s="63"/>
      <c r="J30" s="481" t="s">
        <v>4</v>
      </c>
      <c r="K30" s="452" t="s">
        <v>5</v>
      </c>
      <c r="L30" s="454" t="s">
        <v>113</v>
      </c>
      <c r="M30" s="1123" t="s">
        <v>7</v>
      </c>
      <c r="N30" s="1124"/>
      <c r="O30" s="462" t="s">
        <v>95</v>
      </c>
      <c r="P30" s="9" t="s">
        <v>8</v>
      </c>
      <c r="Q30" s="9" t="s">
        <v>9</v>
      </c>
    </row>
    <row r="31" spans="1:17" ht="29.25" customHeight="1" thickBot="1">
      <c r="A31" s="1116"/>
      <c r="B31" s="1117"/>
      <c r="C31" s="1117"/>
      <c r="D31" s="1117"/>
      <c r="E31" s="1118"/>
      <c r="F31" s="1120"/>
      <c r="G31" s="1122"/>
      <c r="H31" s="495" t="s">
        <v>109</v>
      </c>
      <c r="I31" s="64"/>
      <c r="J31" s="482" t="s">
        <v>10</v>
      </c>
      <c r="K31" s="274" t="s">
        <v>110</v>
      </c>
      <c r="L31" s="303" t="s">
        <v>109</v>
      </c>
      <c r="M31" s="13" t="s">
        <v>12</v>
      </c>
      <c r="N31" s="14" t="s">
        <v>94</v>
      </c>
      <c r="O31" s="463" t="s">
        <v>13</v>
      </c>
      <c r="P31" s="16" t="s">
        <v>14</v>
      </c>
      <c r="Q31" s="16" t="s">
        <v>120</v>
      </c>
    </row>
    <row r="32" spans="1:17" ht="29.25" customHeight="1" thickBot="1">
      <c r="A32" s="1125" t="s">
        <v>49</v>
      </c>
      <c r="B32" s="215" t="s">
        <v>50</v>
      </c>
      <c r="C32" s="1128" t="s">
        <v>51</v>
      </c>
      <c r="D32" s="1129"/>
      <c r="E32" s="216"/>
      <c r="F32" s="243">
        <v>230932000</v>
      </c>
      <c r="G32" s="211">
        <v>239126700</v>
      </c>
      <c r="H32" s="211">
        <v>161035300</v>
      </c>
      <c r="I32" s="345">
        <f t="shared" ref="I32" si="18">H32-K32</f>
        <v>160000200</v>
      </c>
      <c r="J32" s="483">
        <f>SUM(H32-F32)</f>
        <v>-69896700</v>
      </c>
      <c r="K32" s="231">
        <v>1035100</v>
      </c>
      <c r="L32" s="346">
        <f>SUM(G32-H32)</f>
        <v>78091400</v>
      </c>
      <c r="M32" s="496">
        <f t="shared" ref="M32:M34" si="19">ROUND(I32/G32,4)</f>
        <v>0.66910000000000003</v>
      </c>
      <c r="N32" s="516">
        <v>0.66190000000000004</v>
      </c>
      <c r="O32" s="464">
        <f>SUM(M32-N32)*100</f>
        <v>0.71999999999999842</v>
      </c>
      <c r="P32" s="214">
        <f>ROUND(H32/F32,4)</f>
        <v>0.69730000000000003</v>
      </c>
      <c r="Q32" s="460">
        <v>0.99850000000000005</v>
      </c>
    </row>
    <row r="33" spans="1:17" ht="29.25" customHeight="1" thickBot="1">
      <c r="A33" s="1126"/>
      <c r="B33" s="347" t="s">
        <v>38</v>
      </c>
      <c r="C33" s="1132" t="s">
        <v>51</v>
      </c>
      <c r="D33" s="1133"/>
      <c r="E33" s="335"/>
      <c r="F33" s="359">
        <v>149000</v>
      </c>
      <c r="G33" s="348">
        <v>620700</v>
      </c>
      <c r="H33" s="348">
        <v>156712</v>
      </c>
      <c r="I33" s="348">
        <f>H33-K33</f>
        <v>156712</v>
      </c>
      <c r="J33" s="494">
        <f>SUM(H33-F33)</f>
        <v>7712</v>
      </c>
      <c r="K33" s="350">
        <v>0</v>
      </c>
      <c r="L33" s="339">
        <f>SUM(G33-H33)</f>
        <v>463988</v>
      </c>
      <c r="M33" s="514">
        <f t="shared" si="19"/>
        <v>0.2525</v>
      </c>
      <c r="N33" s="515">
        <v>0.19120000000000001</v>
      </c>
      <c r="O33" s="475">
        <f>SUM(M33-N33)*100</f>
        <v>6.129999999999999</v>
      </c>
      <c r="P33" s="343">
        <f>ROUND(H33/F33,4)</f>
        <v>1.0518000000000001</v>
      </c>
      <c r="Q33" s="459">
        <v>0.4602</v>
      </c>
    </row>
    <row r="34" spans="1:17" ht="29.25" customHeight="1" thickTop="1" thickBot="1">
      <c r="A34" s="1127"/>
      <c r="B34" s="1116" t="s">
        <v>52</v>
      </c>
      <c r="C34" s="1117"/>
      <c r="D34" s="1117"/>
      <c r="E34" s="1118"/>
      <c r="F34" s="304">
        <f>SUM(F32:F33)</f>
        <v>231081000</v>
      </c>
      <c r="G34" s="81">
        <f>SUM(G32:G33)</f>
        <v>239747400</v>
      </c>
      <c r="H34" s="81">
        <f t="shared" ref="H34:L34" si="20">SUM(H32:H33)</f>
        <v>161192012</v>
      </c>
      <c r="I34" s="81">
        <f t="shared" si="20"/>
        <v>160156912</v>
      </c>
      <c r="J34" s="489">
        <f t="shared" si="20"/>
        <v>-69888988</v>
      </c>
      <c r="K34" s="82">
        <f t="shared" si="20"/>
        <v>1035100</v>
      </c>
      <c r="L34" s="81">
        <f t="shared" si="20"/>
        <v>78555388</v>
      </c>
      <c r="M34" s="512">
        <f t="shared" si="19"/>
        <v>0.66800000000000004</v>
      </c>
      <c r="N34" s="513">
        <v>0.66039999999999999</v>
      </c>
      <c r="O34" s="473">
        <f>SUM(M34-N34)*100</f>
        <v>0.76000000000000512</v>
      </c>
      <c r="P34" s="95">
        <f>ROUND(H34/F34,4)</f>
        <v>0.6976</v>
      </c>
      <c r="Q34" s="95">
        <v>0.99680000000000002</v>
      </c>
    </row>
    <row r="35" spans="1:17" ht="24" customHeight="1" thickBot="1">
      <c r="A35" s="83"/>
      <c r="B35" s="84"/>
      <c r="C35" s="84"/>
      <c r="D35" s="84"/>
      <c r="E35" s="84"/>
      <c r="M35" s="85"/>
      <c r="N35" s="86"/>
      <c r="O35" s="476"/>
      <c r="P35" s="86"/>
      <c r="Q35" s="87"/>
    </row>
    <row r="36" spans="1:17" ht="29.25" customHeight="1">
      <c r="A36" s="1113" t="s">
        <v>104</v>
      </c>
      <c r="B36" s="1114"/>
      <c r="C36" s="1114"/>
      <c r="D36" s="1114"/>
      <c r="E36" s="1115"/>
      <c r="F36" s="1119" t="s">
        <v>1</v>
      </c>
      <c r="G36" s="1121" t="s">
        <v>2</v>
      </c>
      <c r="H36" s="6" t="s">
        <v>112</v>
      </c>
      <c r="I36" s="63"/>
      <c r="J36" s="481" t="s">
        <v>4</v>
      </c>
      <c r="K36" s="452" t="s">
        <v>5</v>
      </c>
      <c r="L36" s="454" t="s">
        <v>113</v>
      </c>
      <c r="M36" s="1123" t="s">
        <v>7</v>
      </c>
      <c r="N36" s="1124"/>
      <c r="O36" s="462" t="s">
        <v>95</v>
      </c>
      <c r="P36" s="9" t="s">
        <v>8</v>
      </c>
      <c r="Q36" s="9" t="s">
        <v>9</v>
      </c>
    </row>
    <row r="37" spans="1:17" ht="29.25" customHeight="1" thickBot="1">
      <c r="A37" s="1116"/>
      <c r="B37" s="1117"/>
      <c r="C37" s="1117"/>
      <c r="D37" s="1117"/>
      <c r="E37" s="1118"/>
      <c r="F37" s="1120"/>
      <c r="G37" s="1122"/>
      <c r="H37" s="495" t="s">
        <v>109</v>
      </c>
      <c r="I37" s="64"/>
      <c r="J37" s="482" t="s">
        <v>10</v>
      </c>
      <c r="K37" s="274" t="s">
        <v>110</v>
      </c>
      <c r="L37" s="303" t="s">
        <v>109</v>
      </c>
      <c r="M37" s="13" t="s">
        <v>12</v>
      </c>
      <c r="N37" s="14" t="s">
        <v>94</v>
      </c>
      <c r="O37" s="463" t="s">
        <v>13</v>
      </c>
      <c r="P37" s="16" t="s">
        <v>14</v>
      </c>
      <c r="Q37" s="16" t="s">
        <v>120</v>
      </c>
    </row>
    <row r="38" spans="1:17" ht="29.25" customHeight="1" thickBot="1">
      <c r="A38" s="1125" t="s">
        <v>53</v>
      </c>
      <c r="B38" s="215" t="s">
        <v>50</v>
      </c>
      <c r="C38" s="1128" t="s">
        <v>54</v>
      </c>
      <c r="D38" s="1129"/>
      <c r="E38" s="216"/>
      <c r="F38" s="243">
        <v>176542000</v>
      </c>
      <c r="G38" s="211">
        <v>189087600</v>
      </c>
      <c r="H38" s="211">
        <v>120219900</v>
      </c>
      <c r="I38" s="211">
        <f t="shared" ref="I38:I39" si="21">H38-K38</f>
        <v>119784000</v>
      </c>
      <c r="J38" s="492">
        <f>SUM(H38-F38)</f>
        <v>-56322100</v>
      </c>
      <c r="K38" s="213">
        <v>435900</v>
      </c>
      <c r="L38" s="261">
        <f>SUM(G38-H38)</f>
        <v>68867700</v>
      </c>
      <c r="M38" s="517">
        <f t="shared" ref="M38:M40" si="22">ROUND(I38/G38,4)</f>
        <v>0.63349999999999995</v>
      </c>
      <c r="N38" s="516">
        <v>0.62819999999999998</v>
      </c>
      <c r="O38" s="477">
        <f>SUM(M38-N38)*100</f>
        <v>0.52999999999999714</v>
      </c>
      <c r="P38" s="223">
        <f>ROUND(H38/F38,4)</f>
        <v>0.68100000000000005</v>
      </c>
      <c r="Q38" s="460">
        <v>0.99919999999999998</v>
      </c>
    </row>
    <row r="39" spans="1:17" ht="29.25" customHeight="1" thickBot="1">
      <c r="A39" s="1126"/>
      <c r="B39" s="351" t="s">
        <v>38</v>
      </c>
      <c r="C39" s="1130" t="s">
        <v>54</v>
      </c>
      <c r="D39" s="1131"/>
      <c r="E39" s="352"/>
      <c r="F39" s="358">
        <v>377000</v>
      </c>
      <c r="G39" s="353">
        <v>225504</v>
      </c>
      <c r="H39" s="353">
        <v>146304</v>
      </c>
      <c r="I39" s="353">
        <f t="shared" si="21"/>
        <v>146304</v>
      </c>
      <c r="J39" s="493">
        <f>SUM(H39-F39)</f>
        <v>-230696</v>
      </c>
      <c r="K39" s="338">
        <v>0</v>
      </c>
      <c r="L39" s="321">
        <f>SUM(G39-H39)</f>
        <v>79200</v>
      </c>
      <c r="M39" s="510">
        <f t="shared" si="22"/>
        <v>0.64880000000000004</v>
      </c>
      <c r="N39" s="511">
        <v>0.67210000000000003</v>
      </c>
      <c r="O39" s="475">
        <f>SUM(M39-N39)*100</f>
        <v>-2.3299999999999987</v>
      </c>
      <c r="P39" s="325">
        <f>ROUND(H39/F39,4)</f>
        <v>0.3881</v>
      </c>
      <c r="Q39" s="325">
        <v>0.84960000000000002</v>
      </c>
    </row>
    <row r="40" spans="1:17" ht="29.25" customHeight="1" thickTop="1" thickBot="1">
      <c r="A40" s="1127"/>
      <c r="B40" s="1116" t="s">
        <v>52</v>
      </c>
      <c r="C40" s="1117"/>
      <c r="D40" s="1117"/>
      <c r="E40" s="1118"/>
      <c r="F40" s="304">
        <f>SUM(F38:F39)</f>
        <v>176919000</v>
      </c>
      <c r="G40" s="81">
        <f>SUM(G38:G39)</f>
        <v>189313104</v>
      </c>
      <c r="H40" s="81">
        <f t="shared" ref="H40:L40" si="23">SUM(H38:H39)</f>
        <v>120366204</v>
      </c>
      <c r="I40" s="81">
        <f t="shared" si="23"/>
        <v>119930304</v>
      </c>
      <c r="J40" s="489">
        <f t="shared" si="23"/>
        <v>-56552796</v>
      </c>
      <c r="K40" s="82">
        <f t="shared" si="23"/>
        <v>435900</v>
      </c>
      <c r="L40" s="81">
        <f t="shared" si="23"/>
        <v>68946900</v>
      </c>
      <c r="M40" s="512">
        <f t="shared" si="22"/>
        <v>0.63349999999999995</v>
      </c>
      <c r="N40" s="513">
        <v>0.62849999999999995</v>
      </c>
      <c r="O40" s="478">
        <f>SUM(M40-N40)*100</f>
        <v>0.50000000000000044</v>
      </c>
      <c r="P40" s="95">
        <f>ROUND(H40/F40,4)</f>
        <v>0.68030000000000002</v>
      </c>
      <c r="Q40" s="95">
        <v>0.99839999999999995</v>
      </c>
    </row>
  </sheetData>
  <mergeCells count="48">
    <mergeCell ref="M3:N3"/>
    <mergeCell ref="A5:A22"/>
    <mergeCell ref="B5:B14"/>
    <mergeCell ref="C5:D5"/>
    <mergeCell ref="C6:D6"/>
    <mergeCell ref="C7:D7"/>
    <mergeCell ref="B15:E15"/>
    <mergeCell ref="C11:D11"/>
    <mergeCell ref="C12:D12"/>
    <mergeCell ref="C13:D13"/>
    <mergeCell ref="C14:D14"/>
    <mergeCell ref="A1:H1"/>
    <mergeCell ref="A3:E4"/>
    <mergeCell ref="F3:F4"/>
    <mergeCell ref="G3:G4"/>
    <mergeCell ref="C10:D10"/>
    <mergeCell ref="M24:N24"/>
    <mergeCell ref="B16:B20"/>
    <mergeCell ref="C16:D16"/>
    <mergeCell ref="C17:D17"/>
    <mergeCell ref="C18:D18"/>
    <mergeCell ref="C19:D19"/>
    <mergeCell ref="C20:D20"/>
    <mergeCell ref="B21:E21"/>
    <mergeCell ref="B22:E22"/>
    <mergeCell ref="A24:E25"/>
    <mergeCell ref="F24:F25"/>
    <mergeCell ref="G24:G25"/>
    <mergeCell ref="A26:A28"/>
    <mergeCell ref="C26:D26"/>
    <mergeCell ref="C27:D27"/>
    <mergeCell ref="B28:E28"/>
    <mergeCell ref="A30:E31"/>
    <mergeCell ref="G30:G31"/>
    <mergeCell ref="M30:N30"/>
    <mergeCell ref="A32:A34"/>
    <mergeCell ref="C32:D32"/>
    <mergeCell ref="C33:D33"/>
    <mergeCell ref="B34:E34"/>
    <mergeCell ref="F30:F31"/>
    <mergeCell ref="A36:E37"/>
    <mergeCell ref="F36:F37"/>
    <mergeCell ref="G36:G37"/>
    <mergeCell ref="M36:N36"/>
    <mergeCell ref="A38:A40"/>
    <mergeCell ref="C38:D38"/>
    <mergeCell ref="C39:D39"/>
    <mergeCell ref="B40:E40"/>
  </mergeCells>
  <phoneticPr fontId="3"/>
  <printOptions horizontalCentered="1"/>
  <pageMargins left="0.19685039370078741" right="0.19685039370078741" top="0.59055118110236227" bottom="0.19685039370078741" header="0.31496062992125984" footer="0.31496062992125984"/>
  <pageSetup paperSize="9" scale="50" fitToWidth="0" fitToHeight="0" orientation="landscape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72"/>
  <sheetViews>
    <sheetView view="pageBreakPreview" zoomScaleNormal="100" zoomScaleSheetLayoutView="100" workbookViewId="0">
      <selection activeCell="A2" sqref="A2"/>
    </sheetView>
  </sheetViews>
  <sheetFormatPr defaultColWidth="9" defaultRowHeight="13.5"/>
  <cols>
    <col min="1" max="1" width="11" style="99" bestFit="1" customWidth="1"/>
    <col min="2" max="2" width="3.625" style="99" customWidth="1"/>
    <col min="3" max="4" width="13.625" style="99" customWidth="1"/>
    <col min="5" max="5" width="3.125" style="99" customWidth="1"/>
    <col min="6" max="7" width="13.625" style="99" customWidth="1"/>
    <col min="8" max="8" width="3.75" style="99" customWidth="1"/>
    <col min="9" max="10" width="13.625" style="99" customWidth="1"/>
    <col min="11" max="11" width="2.625" style="99" customWidth="1"/>
    <col min="12" max="17" width="13.625" style="99" customWidth="1"/>
    <col min="18" max="18" width="3.625" style="99" customWidth="1"/>
    <col min="19" max="16384" width="9" style="99"/>
  </cols>
  <sheetData>
    <row r="1" spans="1:18" ht="21" customHeight="1" thickBot="1">
      <c r="A1" s="1284" t="s">
        <v>118</v>
      </c>
      <c r="B1" s="1284"/>
      <c r="C1" s="1284"/>
      <c r="D1" s="1284"/>
      <c r="E1" s="1284"/>
      <c r="F1" s="1284"/>
      <c r="G1" s="1284"/>
      <c r="H1" s="1284"/>
      <c r="I1" s="1284"/>
      <c r="J1" s="1284"/>
      <c r="K1" s="1284"/>
      <c r="L1" s="1284"/>
      <c r="M1" s="1284"/>
      <c r="N1" s="1284"/>
      <c r="O1" s="1284"/>
      <c r="P1" s="1284"/>
      <c r="Q1" s="1284"/>
      <c r="R1" s="1284"/>
    </row>
    <row r="2" spans="1:18">
      <c r="B2" s="524"/>
      <c r="C2" s="1285" t="s">
        <v>56</v>
      </c>
      <c r="D2" s="1286"/>
      <c r="F2" s="1291"/>
      <c r="G2" s="1291"/>
      <c r="H2" s="524"/>
      <c r="I2" s="1287" t="s">
        <v>57</v>
      </c>
      <c r="J2" s="1286"/>
      <c r="K2" s="528"/>
      <c r="L2" s="1285" t="s">
        <v>105</v>
      </c>
      <c r="M2" s="1286"/>
      <c r="N2" s="528"/>
      <c r="O2" s="529" t="s">
        <v>59</v>
      </c>
      <c r="P2" s="530"/>
    </row>
    <row r="3" spans="1:18">
      <c r="B3" s="525"/>
      <c r="C3" s="526" t="s">
        <v>69</v>
      </c>
      <c r="D3" s="527" t="s">
        <v>115</v>
      </c>
      <c r="F3" s="453"/>
      <c r="G3" s="453"/>
      <c r="H3" s="531"/>
      <c r="I3" s="526" t="s">
        <v>69</v>
      </c>
      <c r="J3" s="527" t="s">
        <v>115</v>
      </c>
      <c r="K3" s="525"/>
      <c r="L3" s="526" t="s">
        <v>69</v>
      </c>
      <c r="M3" s="527" t="s">
        <v>115</v>
      </c>
      <c r="N3" s="525"/>
      <c r="O3" s="526" t="s">
        <v>69</v>
      </c>
      <c r="P3" s="527" t="s">
        <v>115</v>
      </c>
    </row>
    <row r="4" spans="1:18">
      <c r="B4" s="542" t="s">
        <v>60</v>
      </c>
      <c r="C4" s="367"/>
      <c r="D4" s="423"/>
      <c r="E4" s="456"/>
      <c r="F4" s="104"/>
      <c r="G4" s="104"/>
      <c r="H4" s="547" t="s">
        <v>61</v>
      </c>
      <c r="I4" s="117">
        <v>221660100</v>
      </c>
      <c r="J4" s="371">
        <v>149164400</v>
      </c>
      <c r="K4" s="542" t="s">
        <v>61</v>
      </c>
      <c r="L4" s="117">
        <v>24798300</v>
      </c>
      <c r="M4" s="371">
        <v>15168400</v>
      </c>
      <c r="N4" s="552" t="s">
        <v>61</v>
      </c>
      <c r="O4" s="117">
        <v>121899200</v>
      </c>
      <c r="P4" s="371">
        <v>80544100</v>
      </c>
      <c r="Q4" s="172">
        <f>P4/O4</f>
        <v>0.66074346673316975</v>
      </c>
    </row>
    <row r="5" spans="1:18" ht="14.25" thickBot="1">
      <c r="B5" s="542" t="s">
        <v>60</v>
      </c>
      <c r="C5" s="103"/>
      <c r="D5" s="373"/>
      <c r="E5" s="456"/>
      <c r="F5" s="104"/>
      <c r="G5" s="104"/>
      <c r="H5" s="548" t="s">
        <v>62</v>
      </c>
      <c r="I5" s="382">
        <v>17466600</v>
      </c>
      <c r="J5" s="379">
        <v>11870900</v>
      </c>
      <c r="K5" s="546" t="s">
        <v>62</v>
      </c>
      <c r="L5" s="382">
        <v>265301700</v>
      </c>
      <c r="M5" s="379">
        <v>141804700</v>
      </c>
      <c r="N5" s="553" t="s">
        <v>62</v>
      </c>
      <c r="O5" s="382">
        <v>67188400</v>
      </c>
      <c r="P5" s="379">
        <v>39675800</v>
      </c>
      <c r="Q5" s="172">
        <f>P5/O5</f>
        <v>0.590515624720934</v>
      </c>
    </row>
    <row r="6" spans="1:18" ht="14.25" thickTop="1">
      <c r="B6" s="542" t="s">
        <v>60</v>
      </c>
      <c r="C6" s="103"/>
      <c r="D6" s="373"/>
      <c r="E6" s="456"/>
      <c r="F6" s="104"/>
      <c r="G6" s="104"/>
      <c r="H6" s="549"/>
      <c r="I6" s="377">
        <f>SUM(I4:I5)</f>
        <v>239126700</v>
      </c>
      <c r="J6" s="430">
        <f>SUM(J4:J5)</f>
        <v>161035300</v>
      </c>
      <c r="K6" s="550"/>
      <c r="L6" s="540">
        <f>SUM(L4:L5)</f>
        <v>290100000</v>
      </c>
      <c r="M6" s="541">
        <f>SUM(M4:M5)</f>
        <v>156973100</v>
      </c>
      <c r="N6" s="554"/>
      <c r="O6" s="540">
        <f>SUM(O4:O5)</f>
        <v>189087600</v>
      </c>
      <c r="P6" s="430">
        <f>SUM(P4:P5)</f>
        <v>120219900</v>
      </c>
      <c r="Q6" s="172">
        <f>P6/O6</f>
        <v>0.63578944362295575</v>
      </c>
    </row>
    <row r="7" spans="1:18">
      <c r="B7" s="542" t="s">
        <v>60</v>
      </c>
      <c r="C7" s="103"/>
      <c r="D7" s="373"/>
      <c r="E7" s="456"/>
      <c r="F7" s="104"/>
      <c r="G7" s="104"/>
      <c r="H7" s="547"/>
      <c r="I7" s="103"/>
      <c r="J7" s="373"/>
      <c r="K7" s="543"/>
      <c r="L7" s="103"/>
      <c r="M7" s="373"/>
      <c r="N7" s="543"/>
      <c r="O7" s="103"/>
      <c r="P7" s="373"/>
      <c r="Q7" s="104"/>
    </row>
    <row r="8" spans="1:18">
      <c r="B8" s="542" t="s">
        <v>60</v>
      </c>
      <c r="C8" s="103"/>
      <c r="D8" s="373"/>
      <c r="E8" s="456"/>
      <c r="F8" s="104"/>
      <c r="G8" s="104"/>
      <c r="H8" s="1296" t="s">
        <v>66</v>
      </c>
      <c r="I8" s="103"/>
      <c r="J8" s="373">
        <v>950500</v>
      </c>
      <c r="K8" s="542" t="s">
        <v>61</v>
      </c>
      <c r="L8" s="103"/>
      <c r="M8" s="373">
        <v>9900</v>
      </c>
      <c r="N8" s="552" t="s">
        <v>61</v>
      </c>
      <c r="O8" s="103"/>
      <c r="P8" s="371">
        <v>420500</v>
      </c>
      <c r="Q8" s="104"/>
    </row>
    <row r="9" spans="1:18" ht="14.25" thickBot="1">
      <c r="B9" s="542" t="s">
        <v>60</v>
      </c>
      <c r="C9" s="103"/>
      <c r="D9" s="373"/>
      <c r="E9" s="456"/>
      <c r="F9" s="104"/>
      <c r="G9" s="104"/>
      <c r="H9" s="1297"/>
      <c r="I9" s="387"/>
      <c r="J9" s="386">
        <v>84600</v>
      </c>
      <c r="K9" s="546" t="s">
        <v>62</v>
      </c>
      <c r="L9" s="387"/>
      <c r="M9" s="386">
        <v>42100</v>
      </c>
      <c r="N9" s="553" t="s">
        <v>62</v>
      </c>
      <c r="O9" s="387"/>
      <c r="P9" s="386">
        <v>15400</v>
      </c>
      <c r="Q9" s="104"/>
    </row>
    <row r="10" spans="1:18" ht="15" thickTop="1" thickBot="1">
      <c r="B10" s="542" t="s">
        <v>60</v>
      </c>
      <c r="C10" s="103"/>
      <c r="D10" s="373"/>
      <c r="E10" s="456"/>
      <c r="F10" s="104"/>
      <c r="G10" s="104"/>
      <c r="H10" s="1298"/>
      <c r="I10" s="385"/>
      <c r="J10" s="384">
        <f>SUM(J8:J9)</f>
        <v>1035100</v>
      </c>
      <c r="K10" s="551"/>
      <c r="L10" s="385"/>
      <c r="M10" s="384">
        <f>SUM(M8:M9)</f>
        <v>52000</v>
      </c>
      <c r="N10" s="551"/>
      <c r="O10" s="385"/>
      <c r="P10" s="384">
        <f>SUM(P8:P9)</f>
        <v>435900</v>
      </c>
      <c r="Q10" s="104"/>
    </row>
    <row r="11" spans="1:18">
      <c r="B11" s="542" t="s">
        <v>60</v>
      </c>
      <c r="C11" s="103"/>
      <c r="D11" s="373"/>
      <c r="E11" s="456"/>
      <c r="F11" s="104"/>
      <c r="G11" s="104"/>
      <c r="H11" s="456"/>
      <c r="I11" s="104"/>
      <c r="J11" s="104"/>
      <c r="K11" s="104"/>
      <c r="L11" s="104"/>
      <c r="M11" s="104"/>
      <c r="N11" s="104"/>
      <c r="O11" s="104"/>
      <c r="P11" s="104"/>
      <c r="Q11" s="104"/>
    </row>
    <row r="12" spans="1:18">
      <c r="B12" s="542" t="s">
        <v>60</v>
      </c>
      <c r="C12" s="103"/>
      <c r="D12" s="373"/>
      <c r="E12" s="456"/>
      <c r="F12" s="104"/>
      <c r="G12" s="104"/>
      <c r="H12" s="456"/>
      <c r="I12" s="104"/>
      <c r="J12" s="104"/>
      <c r="K12" s="104"/>
      <c r="L12" s="104"/>
      <c r="M12" s="104"/>
      <c r="N12" s="104"/>
      <c r="O12" s="104"/>
      <c r="P12" s="104"/>
      <c r="Q12" s="104"/>
    </row>
    <row r="13" spans="1:18">
      <c r="B13" s="542" t="s">
        <v>60</v>
      </c>
      <c r="C13" s="103"/>
      <c r="D13" s="429"/>
      <c r="E13" s="456"/>
      <c r="F13" s="104"/>
      <c r="G13" s="104"/>
      <c r="H13" s="456"/>
      <c r="I13" s="104"/>
      <c r="J13" s="104"/>
      <c r="K13" s="104"/>
      <c r="L13" s="104"/>
      <c r="M13" s="104"/>
      <c r="N13" s="104"/>
      <c r="O13" s="104"/>
      <c r="P13" s="104"/>
      <c r="Q13" s="104"/>
    </row>
    <row r="14" spans="1:18" ht="14.25" thickBot="1">
      <c r="B14" s="542" t="s">
        <v>60</v>
      </c>
      <c r="C14" s="103"/>
      <c r="D14" s="373"/>
      <c r="E14" s="456"/>
      <c r="F14" s="104"/>
      <c r="G14" s="104"/>
      <c r="H14" s="456"/>
      <c r="I14" s="104"/>
      <c r="J14" s="104"/>
      <c r="K14" s="104"/>
      <c r="L14" s="104"/>
      <c r="M14" s="104"/>
      <c r="N14" s="104"/>
      <c r="O14" s="104"/>
      <c r="P14" s="104"/>
      <c r="Q14" s="104"/>
    </row>
    <row r="15" spans="1:18">
      <c r="B15" s="542" t="s">
        <v>60</v>
      </c>
      <c r="C15" s="103"/>
      <c r="D15" s="373"/>
      <c r="E15" s="456"/>
      <c r="F15" s="104"/>
      <c r="G15" s="104"/>
      <c r="H15" s="456"/>
      <c r="I15" s="104"/>
      <c r="J15" s="113"/>
      <c r="K15" s="285"/>
      <c r="L15" s="109"/>
      <c r="M15" s="110"/>
      <c r="N15" s="111" t="s">
        <v>67</v>
      </c>
      <c r="O15" s="110"/>
      <c r="P15" s="110"/>
      <c r="Q15" s="293"/>
      <c r="R15" s="114"/>
    </row>
    <row r="16" spans="1:18">
      <c r="B16" s="542" t="s">
        <v>60</v>
      </c>
      <c r="C16" s="103"/>
      <c r="D16" s="373"/>
      <c r="E16" s="456"/>
      <c r="F16" s="104"/>
      <c r="G16" s="104"/>
      <c r="H16" s="456"/>
      <c r="I16" s="104"/>
      <c r="J16" s="113"/>
      <c r="K16" s="285"/>
      <c r="L16" s="556" t="s">
        <v>68</v>
      </c>
      <c r="M16" s="113"/>
      <c r="N16" s="113">
        <v>572052300</v>
      </c>
      <c r="O16" s="113">
        <v>462903800</v>
      </c>
      <c r="P16" s="113">
        <v>0</v>
      </c>
      <c r="Q16" s="285"/>
      <c r="R16" s="114"/>
    </row>
    <row r="17" spans="1:18">
      <c r="B17" s="542" t="s">
        <v>60</v>
      </c>
      <c r="C17" s="103"/>
      <c r="D17" s="373"/>
      <c r="E17" s="456"/>
      <c r="F17" s="104"/>
      <c r="G17" s="104"/>
      <c r="H17" s="456"/>
      <c r="I17" s="104"/>
      <c r="J17" s="113"/>
      <c r="K17" s="285"/>
      <c r="L17" s="556"/>
      <c r="M17" s="113"/>
      <c r="N17" s="558" t="s">
        <v>69</v>
      </c>
      <c r="O17" s="558" t="s">
        <v>70</v>
      </c>
      <c r="P17" s="558" t="s">
        <v>71</v>
      </c>
      <c r="Q17" s="285"/>
      <c r="R17" s="114"/>
    </row>
    <row r="18" spans="1:18">
      <c r="B18" s="542" t="s">
        <v>60</v>
      </c>
      <c r="C18" s="103"/>
      <c r="D18" s="373"/>
      <c r="E18" s="456"/>
      <c r="F18" s="104"/>
      <c r="G18" s="104"/>
      <c r="H18" s="1271" t="s">
        <v>97</v>
      </c>
      <c r="I18" s="526" t="s">
        <v>74</v>
      </c>
      <c r="J18" s="113"/>
      <c r="K18" s="285"/>
      <c r="L18" s="556" t="s">
        <v>72</v>
      </c>
      <c r="M18" s="113"/>
      <c r="N18" s="173">
        <f>ROUND(N16*I59,0)</f>
        <v>522427507</v>
      </c>
      <c r="O18" s="173">
        <f>ROUND(O16*I59,0)</f>
        <v>422747497</v>
      </c>
      <c r="P18" s="173">
        <f>ROUND(P16*I59,0)</f>
        <v>0</v>
      </c>
      <c r="Q18" s="285"/>
      <c r="R18" s="114"/>
    </row>
    <row r="19" spans="1:18">
      <c r="B19" s="543"/>
      <c r="C19" s="103"/>
      <c r="D19" s="373"/>
      <c r="E19" s="456"/>
      <c r="F19" s="104"/>
      <c r="G19" s="104"/>
      <c r="H19" s="1272"/>
      <c r="I19" s="283">
        <v>0.60099999999999998</v>
      </c>
      <c r="J19" s="113"/>
      <c r="K19" s="285"/>
      <c r="L19" s="556" t="s">
        <v>73</v>
      </c>
      <c r="M19" s="113"/>
      <c r="N19" s="174">
        <f>ROUND(N16*I60,0)</f>
        <v>49624793</v>
      </c>
      <c r="O19" s="174">
        <f>ROUND(O16*I60,0)</f>
        <v>40156303</v>
      </c>
      <c r="P19" s="174">
        <f>ROUND(P16*I60,0)</f>
        <v>0</v>
      </c>
      <c r="Q19" s="285"/>
      <c r="R19" s="114"/>
    </row>
    <row r="20" spans="1:18" ht="14.25" thickBot="1">
      <c r="B20" s="544"/>
      <c r="C20" s="387"/>
      <c r="D20" s="386"/>
      <c r="E20" s="456"/>
      <c r="F20" s="104"/>
      <c r="G20" s="104"/>
      <c r="H20" s="1272"/>
      <c r="I20" s="526" t="s">
        <v>77</v>
      </c>
      <c r="J20" s="113"/>
      <c r="K20" s="285"/>
      <c r="L20" s="556"/>
      <c r="M20" s="113"/>
      <c r="N20" s="113"/>
      <c r="O20" s="113"/>
      <c r="P20" s="114"/>
      <c r="Q20" s="285"/>
      <c r="R20" s="114"/>
    </row>
    <row r="21" spans="1:18" ht="14.25" thickTop="1">
      <c r="B21" s="545" t="s">
        <v>75</v>
      </c>
      <c r="C21" s="367">
        <f>SUM(C4:C20)</f>
        <v>0</v>
      </c>
      <c r="D21" s="423">
        <f>SUM(D4:D20)</f>
        <v>0</v>
      </c>
      <c r="E21" s="456"/>
      <c r="F21" s="526" t="s">
        <v>102</v>
      </c>
      <c r="G21" s="526" t="s">
        <v>66</v>
      </c>
      <c r="H21" s="1272"/>
      <c r="I21" s="283">
        <v>0.39300000000000002</v>
      </c>
      <c r="J21" s="113"/>
      <c r="K21" s="285"/>
      <c r="L21" s="556" t="s">
        <v>76</v>
      </c>
      <c r="M21" s="113"/>
      <c r="N21" s="176">
        <f>C25</f>
        <v>875540064</v>
      </c>
      <c r="O21" s="176">
        <f>D25</f>
        <v>572238404</v>
      </c>
      <c r="P21" s="176">
        <f>G25</f>
        <v>1289300</v>
      </c>
      <c r="Q21" s="285"/>
      <c r="R21" s="114"/>
    </row>
    <row r="22" spans="1:18">
      <c r="B22" s="542" t="s">
        <v>61</v>
      </c>
      <c r="C22" s="117">
        <v>544336800</v>
      </c>
      <c r="D22" s="373">
        <v>326095300</v>
      </c>
      <c r="E22" s="104"/>
      <c r="F22" s="291">
        <f>D22/C22</f>
        <v>0.59906899551895076</v>
      </c>
      <c r="G22" s="103">
        <v>995800</v>
      </c>
      <c r="H22" s="1272"/>
      <c r="I22" s="555" t="s">
        <v>82</v>
      </c>
      <c r="J22" s="113"/>
      <c r="K22" s="285"/>
      <c r="L22" s="556" t="s">
        <v>78</v>
      </c>
      <c r="M22" s="113"/>
      <c r="N22" s="176">
        <f>N21*I19</f>
        <v>526199578.46399999</v>
      </c>
      <c r="O22" s="176">
        <f>O21*I19</f>
        <v>343915280.80399996</v>
      </c>
      <c r="P22" s="176">
        <f>P21*I19</f>
        <v>774869.29999999993</v>
      </c>
      <c r="Q22" s="285"/>
      <c r="R22" s="114"/>
    </row>
    <row r="23" spans="1:18">
      <c r="B23" s="542" t="s">
        <v>79</v>
      </c>
      <c r="C23" s="117">
        <v>45289800</v>
      </c>
      <c r="D23" s="371">
        <v>27779700</v>
      </c>
      <c r="E23" s="104"/>
      <c r="F23" s="291">
        <f>D23/C23</f>
        <v>0.61337652186585057</v>
      </c>
      <c r="G23" s="103">
        <v>68300</v>
      </c>
      <c r="H23" s="1272"/>
      <c r="I23" s="283">
        <v>6.0000000000000001E-3</v>
      </c>
      <c r="J23" s="113"/>
      <c r="K23" s="285"/>
      <c r="L23" s="556" t="s">
        <v>80</v>
      </c>
      <c r="M23" s="113"/>
      <c r="N23" s="176">
        <f>N21*I21</f>
        <v>344087245.15200001</v>
      </c>
      <c r="O23" s="176">
        <f>O21*I21</f>
        <v>224889692.77200001</v>
      </c>
      <c r="P23" s="176">
        <f>P21*I21</f>
        <v>506694.9</v>
      </c>
      <c r="Q23" s="285"/>
      <c r="R23" s="114"/>
    </row>
    <row r="24" spans="1:18" ht="14.25" thickBot="1">
      <c r="B24" s="546" t="s">
        <v>81</v>
      </c>
      <c r="C24" s="382">
        <v>285913464</v>
      </c>
      <c r="D24" s="379">
        <v>218363404</v>
      </c>
      <c r="E24" s="104"/>
      <c r="F24" s="437">
        <f>D24/C24</f>
        <v>0.76373949286977261</v>
      </c>
      <c r="G24" s="387">
        <v>225200</v>
      </c>
      <c r="H24" s="1273" t="s">
        <v>98</v>
      </c>
      <c r="I24" s="526" t="s">
        <v>74</v>
      </c>
      <c r="J24" s="1275" t="s">
        <v>108</v>
      </c>
      <c r="K24" s="285"/>
      <c r="L24" s="557" t="s">
        <v>83</v>
      </c>
      <c r="M24" s="121"/>
      <c r="N24" s="177">
        <f>N21*I23</f>
        <v>5253240.3840000005</v>
      </c>
      <c r="O24" s="177">
        <f>O21*I23</f>
        <v>3433430.4240000001</v>
      </c>
      <c r="P24" s="177">
        <f>P21*I23</f>
        <v>7735.8</v>
      </c>
      <c r="Q24" s="122"/>
      <c r="R24" s="114"/>
    </row>
    <row r="25" spans="1:18" ht="15" thickTop="1" thickBot="1">
      <c r="B25" s="539"/>
      <c r="C25" s="425">
        <f>SUM(C21:C24)</f>
        <v>875540064</v>
      </c>
      <c r="D25" s="431">
        <f>SUM(D21:D24)</f>
        <v>572238404</v>
      </c>
      <c r="E25" s="104"/>
      <c r="F25" s="435">
        <f>D25/C25</f>
        <v>0.65358334533049989</v>
      </c>
      <c r="G25" s="436">
        <f>SUM(G22:G24)</f>
        <v>1289300</v>
      </c>
      <c r="H25" s="1274"/>
      <c r="I25" s="283">
        <v>0.60499999999999998</v>
      </c>
      <c r="J25" s="1275"/>
      <c r="K25" s="104"/>
      <c r="L25" s="115"/>
      <c r="M25" s="104"/>
      <c r="N25" s="104"/>
      <c r="O25" s="104"/>
      <c r="P25" s="104"/>
      <c r="Q25" s="104"/>
    </row>
    <row r="26" spans="1:18"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</row>
    <row r="27" spans="1:18"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</row>
    <row r="28" spans="1:18" ht="21" customHeight="1" thickBot="1">
      <c r="A28" s="1295" t="s">
        <v>119</v>
      </c>
      <c r="B28" s="1295"/>
      <c r="C28" s="1295"/>
      <c r="D28" s="1295"/>
      <c r="E28" s="1295"/>
      <c r="F28" s="1295"/>
      <c r="G28" s="1295"/>
      <c r="H28" s="1295"/>
      <c r="I28" s="1295"/>
      <c r="J28" s="1295"/>
      <c r="K28" s="1295"/>
      <c r="L28" s="1295"/>
      <c r="M28" s="1295"/>
      <c r="N28" s="1295"/>
      <c r="O28" s="1295"/>
      <c r="P28" s="1295"/>
      <c r="Q28" s="1295"/>
      <c r="R28" s="1295"/>
    </row>
    <row r="29" spans="1:18">
      <c r="B29" s="1281" t="s">
        <v>56</v>
      </c>
      <c r="C29" s="1282"/>
      <c r="D29" s="1283"/>
      <c r="E29" s="1265" t="s">
        <v>85</v>
      </c>
      <c r="F29" s="1265"/>
      <c r="G29" s="1266"/>
      <c r="H29" s="1264" t="s">
        <v>116</v>
      </c>
      <c r="I29" s="1265"/>
      <c r="J29" s="1266"/>
      <c r="K29" s="1264" t="s">
        <v>117</v>
      </c>
      <c r="L29" s="1265"/>
      <c r="M29" s="1266"/>
      <c r="N29" s="1281" t="s">
        <v>57</v>
      </c>
      <c r="O29" s="1283"/>
      <c r="P29" s="1264" t="s">
        <v>59</v>
      </c>
      <c r="Q29" s="1265"/>
      <c r="R29" s="1266"/>
    </row>
    <row r="30" spans="1:18">
      <c r="B30" s="571" t="s">
        <v>79</v>
      </c>
      <c r="C30" s="447" t="s">
        <v>69</v>
      </c>
      <c r="D30" s="448" t="s">
        <v>115</v>
      </c>
      <c r="E30" s="449" t="s">
        <v>79</v>
      </c>
      <c r="F30" s="447" t="s">
        <v>69</v>
      </c>
      <c r="G30" s="448" t="s">
        <v>115</v>
      </c>
      <c r="H30" s="446" t="s">
        <v>79</v>
      </c>
      <c r="I30" s="447" t="s">
        <v>69</v>
      </c>
      <c r="J30" s="448" t="s">
        <v>115</v>
      </c>
      <c r="K30" s="446" t="s">
        <v>79</v>
      </c>
      <c r="L30" s="447" t="s">
        <v>69</v>
      </c>
      <c r="M30" s="448" t="s">
        <v>115</v>
      </c>
      <c r="N30" s="446" t="s">
        <v>69</v>
      </c>
      <c r="O30" s="448" t="s">
        <v>115</v>
      </c>
      <c r="P30" s="446" t="s">
        <v>69</v>
      </c>
      <c r="Q30" s="447" t="s">
        <v>115</v>
      </c>
      <c r="R30" s="448" t="s">
        <v>79</v>
      </c>
    </row>
    <row r="31" spans="1:18">
      <c r="B31" s="400" t="s">
        <v>61</v>
      </c>
      <c r="C31" s="455"/>
      <c r="D31" s="401"/>
      <c r="E31" s="562">
        <v>6</v>
      </c>
      <c r="F31" s="130">
        <v>2993400</v>
      </c>
      <c r="G31" s="392">
        <v>386200</v>
      </c>
      <c r="H31" s="564">
        <v>6</v>
      </c>
      <c r="I31" s="130">
        <v>243100</v>
      </c>
      <c r="J31" s="392">
        <v>38600</v>
      </c>
      <c r="K31" s="564">
        <v>6</v>
      </c>
      <c r="L31" s="130">
        <v>4559791</v>
      </c>
      <c r="M31" s="392">
        <v>1095700</v>
      </c>
      <c r="N31" s="395">
        <v>346100</v>
      </c>
      <c r="O31" s="392">
        <v>70500</v>
      </c>
      <c r="P31" s="395">
        <v>136513</v>
      </c>
      <c r="Q31" s="131">
        <v>92213</v>
      </c>
      <c r="R31" s="568">
        <v>6</v>
      </c>
    </row>
    <row r="32" spans="1:18">
      <c r="A32" s="133">
        <f>C32-D32</f>
        <v>274000</v>
      </c>
      <c r="B32" s="559">
        <v>6</v>
      </c>
      <c r="C32" s="135">
        <v>292600</v>
      </c>
      <c r="D32" s="373">
        <v>18600</v>
      </c>
      <c r="E32" s="562">
        <v>5</v>
      </c>
      <c r="F32" s="130">
        <v>2658500</v>
      </c>
      <c r="G32" s="392">
        <v>133300</v>
      </c>
      <c r="H32" s="564">
        <v>5</v>
      </c>
      <c r="I32" s="130">
        <v>165673</v>
      </c>
      <c r="J32" s="392">
        <v>1273</v>
      </c>
      <c r="K32" s="564">
        <v>5</v>
      </c>
      <c r="L32" s="130">
        <v>4911980</v>
      </c>
      <c r="M32" s="392">
        <v>483200</v>
      </c>
      <c r="N32" s="395">
        <f>189100+5300</f>
        <v>194400</v>
      </c>
      <c r="O32" s="392">
        <f>36800+5300</f>
        <v>42100</v>
      </c>
      <c r="P32" s="395">
        <v>59500</v>
      </c>
      <c r="Q32" s="131">
        <v>28600</v>
      </c>
      <c r="R32" s="568">
        <v>5</v>
      </c>
    </row>
    <row r="33" spans="1:19">
      <c r="A33" s="133">
        <f>C33-D33</f>
        <v>240700</v>
      </c>
      <c r="B33" s="559">
        <v>5</v>
      </c>
      <c r="C33" s="135">
        <v>240700</v>
      </c>
      <c r="D33" s="373">
        <v>0</v>
      </c>
      <c r="E33" s="562">
        <v>4</v>
      </c>
      <c r="F33" s="130">
        <v>2367050</v>
      </c>
      <c r="G33" s="392">
        <v>78500</v>
      </c>
      <c r="H33" s="564">
        <v>4</v>
      </c>
      <c r="I33" s="130">
        <v>144400</v>
      </c>
      <c r="J33" s="392">
        <v>12900</v>
      </c>
      <c r="K33" s="564">
        <v>4</v>
      </c>
      <c r="L33" s="130">
        <v>3348294</v>
      </c>
      <c r="M33" s="392">
        <v>216500</v>
      </c>
      <c r="N33" s="395">
        <v>71000</v>
      </c>
      <c r="O33" s="392">
        <v>34912</v>
      </c>
      <c r="P33" s="395">
        <v>4000</v>
      </c>
      <c r="Q33" s="131">
        <v>0</v>
      </c>
      <c r="R33" s="568">
        <v>4</v>
      </c>
    </row>
    <row r="34" spans="1:19">
      <c r="A34" s="133">
        <f>C34-D34</f>
        <v>140700</v>
      </c>
      <c r="B34" s="559">
        <v>4</v>
      </c>
      <c r="C34" s="135">
        <v>140700</v>
      </c>
      <c r="D34" s="373">
        <v>0</v>
      </c>
      <c r="E34" s="562">
        <v>3</v>
      </c>
      <c r="F34" s="130">
        <v>1446088</v>
      </c>
      <c r="G34" s="392">
        <v>47488</v>
      </c>
      <c r="H34" s="564">
        <v>3</v>
      </c>
      <c r="I34" s="130">
        <v>66100</v>
      </c>
      <c r="J34" s="392">
        <v>10000</v>
      </c>
      <c r="K34" s="564">
        <v>3</v>
      </c>
      <c r="L34" s="135">
        <v>1948800</v>
      </c>
      <c r="M34" s="392">
        <v>10000</v>
      </c>
      <c r="N34" s="396"/>
      <c r="O34" s="392"/>
      <c r="P34" s="395"/>
      <c r="Q34" s="131"/>
      <c r="R34" s="568">
        <v>3</v>
      </c>
    </row>
    <row r="35" spans="1:19">
      <c r="A35" s="133">
        <f>C35-D35</f>
        <v>0</v>
      </c>
      <c r="B35" s="559">
        <v>3</v>
      </c>
      <c r="C35" s="135"/>
      <c r="D35" s="373"/>
      <c r="E35" s="562">
        <v>2</v>
      </c>
      <c r="F35" s="135">
        <v>1570188</v>
      </c>
      <c r="G35" s="373">
        <v>10800</v>
      </c>
      <c r="H35" s="564">
        <v>2</v>
      </c>
      <c r="I35" s="130">
        <v>40600</v>
      </c>
      <c r="J35" s="392">
        <v>0</v>
      </c>
      <c r="K35" s="564">
        <v>2</v>
      </c>
      <c r="L35" s="135">
        <v>2004408</v>
      </c>
      <c r="M35" s="392">
        <v>101900</v>
      </c>
      <c r="N35" s="396"/>
      <c r="O35" s="392"/>
      <c r="P35" s="395">
        <v>6891</v>
      </c>
      <c r="Q35" s="131">
        <v>6891</v>
      </c>
      <c r="R35" s="568">
        <v>2</v>
      </c>
    </row>
    <row r="36" spans="1:19">
      <c r="A36" s="133"/>
      <c r="B36" s="400" t="s">
        <v>62</v>
      </c>
      <c r="C36" s="135"/>
      <c r="D36" s="373"/>
      <c r="E36" s="562">
        <v>31</v>
      </c>
      <c r="F36" s="135">
        <v>787900</v>
      </c>
      <c r="G36" s="373">
        <v>0</v>
      </c>
      <c r="H36" s="564">
        <v>31</v>
      </c>
      <c r="I36" s="135">
        <v>25465</v>
      </c>
      <c r="J36" s="392">
        <v>0</v>
      </c>
      <c r="K36" s="564">
        <v>31</v>
      </c>
      <c r="L36" s="135">
        <v>3032071</v>
      </c>
      <c r="M36" s="392">
        <v>269630</v>
      </c>
      <c r="N36" s="396">
        <v>9200</v>
      </c>
      <c r="O36" s="392">
        <v>9200</v>
      </c>
      <c r="P36" s="395"/>
      <c r="Q36" s="131"/>
      <c r="R36" s="568">
        <v>31</v>
      </c>
    </row>
    <row r="37" spans="1:19">
      <c r="A37" s="133">
        <f>C37-D37</f>
        <v>2154844</v>
      </c>
      <c r="B37" s="560">
        <v>6</v>
      </c>
      <c r="C37" s="117">
        <v>2723250</v>
      </c>
      <c r="D37" s="371">
        <v>568406</v>
      </c>
      <c r="E37" s="562">
        <v>30</v>
      </c>
      <c r="F37" s="135">
        <v>814800</v>
      </c>
      <c r="G37" s="373">
        <v>0</v>
      </c>
      <c r="H37" s="564">
        <v>30</v>
      </c>
      <c r="I37" s="135">
        <v>12900</v>
      </c>
      <c r="J37" s="392">
        <v>0</v>
      </c>
      <c r="K37" s="564">
        <v>30</v>
      </c>
      <c r="L37" s="135">
        <v>1437264</v>
      </c>
      <c r="M37" s="392">
        <v>133000</v>
      </c>
      <c r="N37" s="396"/>
      <c r="O37" s="392"/>
      <c r="P37" s="395"/>
      <c r="Q37" s="131"/>
      <c r="R37" s="568">
        <v>30</v>
      </c>
    </row>
    <row r="38" spans="1:19">
      <c r="A38" s="133">
        <f t="shared" ref="A38:A51" si="0">C38-D38</f>
        <v>1898036</v>
      </c>
      <c r="B38" s="560">
        <v>5</v>
      </c>
      <c r="C38" s="135">
        <v>2286180</v>
      </c>
      <c r="D38" s="373">
        <v>388144</v>
      </c>
      <c r="E38" s="562">
        <v>29</v>
      </c>
      <c r="F38" s="135">
        <v>1146936</v>
      </c>
      <c r="G38" s="373">
        <v>0</v>
      </c>
      <c r="H38" s="564">
        <v>29</v>
      </c>
      <c r="I38" s="135">
        <v>18100</v>
      </c>
      <c r="J38" s="392">
        <v>0</v>
      </c>
      <c r="K38" s="564">
        <v>29</v>
      </c>
      <c r="L38" s="135">
        <v>1345423</v>
      </c>
      <c r="M38" s="392">
        <v>231794</v>
      </c>
      <c r="N38" s="396"/>
      <c r="O38" s="392"/>
      <c r="P38" s="395"/>
      <c r="Q38" s="131"/>
      <c r="R38" s="568">
        <v>29</v>
      </c>
    </row>
    <row r="39" spans="1:19">
      <c r="A39" s="133">
        <f t="shared" si="0"/>
        <v>1864600</v>
      </c>
      <c r="B39" s="560">
        <v>4</v>
      </c>
      <c r="C39" s="135">
        <v>1893281</v>
      </c>
      <c r="D39" s="373">
        <v>28681</v>
      </c>
      <c r="E39" s="562">
        <v>28</v>
      </c>
      <c r="F39" s="135">
        <v>601500</v>
      </c>
      <c r="G39" s="373">
        <v>0</v>
      </c>
      <c r="H39" s="564">
        <v>28</v>
      </c>
      <c r="I39" s="135">
        <v>11900</v>
      </c>
      <c r="J39" s="392">
        <v>0</v>
      </c>
      <c r="K39" s="564">
        <v>28</v>
      </c>
      <c r="L39" s="135">
        <v>1095810</v>
      </c>
      <c r="M39" s="392">
        <v>63170</v>
      </c>
      <c r="N39" s="370"/>
      <c r="O39" s="394"/>
      <c r="P39" s="395"/>
      <c r="Q39" s="131"/>
      <c r="R39" s="568">
        <v>28</v>
      </c>
    </row>
    <row r="40" spans="1:19">
      <c r="A40" s="133">
        <f t="shared" si="0"/>
        <v>1048584</v>
      </c>
      <c r="B40" s="560">
        <v>3</v>
      </c>
      <c r="C40" s="135">
        <v>1247602</v>
      </c>
      <c r="D40" s="373">
        <v>199018</v>
      </c>
      <c r="E40" s="562">
        <v>27</v>
      </c>
      <c r="F40" s="135">
        <v>580900</v>
      </c>
      <c r="G40" s="373">
        <v>20000</v>
      </c>
      <c r="H40" s="564"/>
      <c r="I40" s="117"/>
      <c r="J40" s="371"/>
      <c r="K40" s="564">
        <v>27</v>
      </c>
      <c r="L40" s="143">
        <v>1147665</v>
      </c>
      <c r="M40" s="394">
        <v>132571</v>
      </c>
      <c r="N40" s="370"/>
      <c r="O40" s="394"/>
      <c r="P40" s="398"/>
      <c r="Q40" s="144"/>
      <c r="R40" s="568">
        <v>27</v>
      </c>
    </row>
    <row r="41" spans="1:19">
      <c r="A41" s="133">
        <f t="shared" si="0"/>
        <v>1442453</v>
      </c>
      <c r="B41" s="560">
        <v>2</v>
      </c>
      <c r="C41" s="135">
        <v>1453189</v>
      </c>
      <c r="D41" s="373">
        <v>10736</v>
      </c>
      <c r="E41" s="562">
        <v>26</v>
      </c>
      <c r="F41" s="117">
        <v>181100</v>
      </c>
      <c r="G41" s="371">
        <v>31900</v>
      </c>
      <c r="H41" s="564"/>
      <c r="I41" s="117"/>
      <c r="J41" s="371"/>
      <c r="K41" s="564">
        <v>26</v>
      </c>
      <c r="L41" s="143">
        <v>1380900</v>
      </c>
      <c r="M41" s="394">
        <v>197500</v>
      </c>
      <c r="N41" s="370"/>
      <c r="O41" s="394"/>
      <c r="P41" s="395">
        <v>18600</v>
      </c>
      <c r="Q41" s="131">
        <v>18600</v>
      </c>
      <c r="R41" s="568">
        <v>26</v>
      </c>
      <c r="S41" s="148"/>
    </row>
    <row r="42" spans="1:19">
      <c r="A42" s="133">
        <f t="shared" si="0"/>
        <v>1046877</v>
      </c>
      <c r="B42" s="560">
        <v>31</v>
      </c>
      <c r="C42" s="135">
        <v>1136877</v>
      </c>
      <c r="D42" s="371">
        <v>90000</v>
      </c>
      <c r="E42" s="562">
        <v>25</v>
      </c>
      <c r="F42" s="117">
        <v>105700</v>
      </c>
      <c r="G42" s="371">
        <v>43100</v>
      </c>
      <c r="H42" s="564"/>
      <c r="I42" s="117"/>
      <c r="J42" s="371"/>
      <c r="K42" s="564">
        <v>25</v>
      </c>
      <c r="L42" s="117">
        <v>1998321</v>
      </c>
      <c r="M42" s="394">
        <v>87606</v>
      </c>
      <c r="N42" s="370"/>
      <c r="O42" s="371"/>
      <c r="P42" s="372"/>
      <c r="Q42" s="103"/>
      <c r="R42" s="569"/>
      <c r="S42" s="148"/>
    </row>
    <row r="43" spans="1:19">
      <c r="A43" s="133">
        <f t="shared" si="0"/>
        <v>766280</v>
      </c>
      <c r="B43" s="560">
        <v>30</v>
      </c>
      <c r="C43" s="117">
        <v>848380</v>
      </c>
      <c r="D43" s="373">
        <v>82100</v>
      </c>
      <c r="E43" s="562">
        <v>24</v>
      </c>
      <c r="F43" s="161">
        <v>7582800</v>
      </c>
      <c r="G43" s="371">
        <v>8300</v>
      </c>
      <c r="H43" s="564"/>
      <c r="I43" s="117"/>
      <c r="J43" s="371"/>
      <c r="K43" s="564">
        <v>24</v>
      </c>
      <c r="L43" s="117">
        <v>1793747</v>
      </c>
      <c r="M43" s="394">
        <v>71686</v>
      </c>
      <c r="N43" s="370"/>
      <c r="O43" s="371"/>
      <c r="P43" s="372"/>
      <c r="Q43" s="103"/>
      <c r="R43" s="569"/>
      <c r="S43" s="148"/>
    </row>
    <row r="44" spans="1:19">
      <c r="A44" s="133">
        <f t="shared" si="0"/>
        <v>1283094</v>
      </c>
      <c r="B44" s="560">
        <v>29</v>
      </c>
      <c r="C44" s="135">
        <v>1283094</v>
      </c>
      <c r="D44" s="371">
        <v>0</v>
      </c>
      <c r="E44" s="562">
        <v>23</v>
      </c>
      <c r="F44" s="117">
        <v>142300</v>
      </c>
      <c r="G44" s="371">
        <v>0</v>
      </c>
      <c r="H44" s="564"/>
      <c r="I44" s="117"/>
      <c r="J44" s="371"/>
      <c r="K44" s="564">
        <v>23</v>
      </c>
      <c r="L44" s="117">
        <v>1670309</v>
      </c>
      <c r="M44" s="394">
        <v>440800</v>
      </c>
      <c r="N44" s="370"/>
      <c r="O44" s="371"/>
      <c r="P44" s="370"/>
      <c r="Q44" s="146"/>
      <c r="R44" s="568"/>
      <c r="S44" s="148"/>
    </row>
    <row r="45" spans="1:19">
      <c r="A45" s="133">
        <f t="shared" si="0"/>
        <v>785844</v>
      </c>
      <c r="B45" s="560">
        <v>28</v>
      </c>
      <c r="C45" s="117">
        <v>925967</v>
      </c>
      <c r="D45" s="371">
        <v>140123</v>
      </c>
      <c r="E45" s="562">
        <v>22</v>
      </c>
      <c r="F45" s="117">
        <v>114300</v>
      </c>
      <c r="G45" s="371">
        <v>0</v>
      </c>
      <c r="H45" s="564"/>
      <c r="I45" s="135"/>
      <c r="J45" s="373"/>
      <c r="K45" s="564">
        <v>22</v>
      </c>
      <c r="L45" s="117">
        <v>1173714</v>
      </c>
      <c r="M45" s="394">
        <v>97314</v>
      </c>
      <c r="N45" s="370"/>
      <c r="O45" s="371"/>
      <c r="P45" s="396"/>
      <c r="Q45" s="103"/>
      <c r="R45" s="568"/>
      <c r="S45" s="148"/>
    </row>
    <row r="46" spans="1:19">
      <c r="A46" s="133">
        <f t="shared" si="0"/>
        <v>661600</v>
      </c>
      <c r="B46" s="560">
        <v>27</v>
      </c>
      <c r="C46" s="117">
        <v>661600</v>
      </c>
      <c r="D46" s="371">
        <v>0</v>
      </c>
      <c r="E46" s="562">
        <v>21</v>
      </c>
      <c r="F46" s="117">
        <v>104300</v>
      </c>
      <c r="G46" s="371">
        <v>0</v>
      </c>
      <c r="H46" s="564"/>
      <c r="I46" s="135"/>
      <c r="J46" s="373"/>
      <c r="K46" s="564">
        <v>21</v>
      </c>
      <c r="L46" s="117">
        <v>1657919</v>
      </c>
      <c r="M46" s="394">
        <v>60079</v>
      </c>
      <c r="N46" s="370"/>
      <c r="O46" s="371"/>
      <c r="P46" s="396"/>
      <c r="Q46" s="103"/>
      <c r="R46" s="568"/>
      <c r="S46" s="148"/>
    </row>
    <row r="47" spans="1:19">
      <c r="A47" s="133">
        <f t="shared" si="0"/>
        <v>390100</v>
      </c>
      <c r="B47" s="560">
        <v>26</v>
      </c>
      <c r="C47" s="117">
        <v>438950</v>
      </c>
      <c r="D47" s="371">
        <v>48850</v>
      </c>
      <c r="E47" s="562">
        <v>20</v>
      </c>
      <c r="F47" s="117">
        <v>7608300</v>
      </c>
      <c r="G47" s="371">
        <v>0</v>
      </c>
      <c r="H47" s="564"/>
      <c r="I47" s="135"/>
      <c r="J47" s="373"/>
      <c r="K47" s="564">
        <v>20</v>
      </c>
      <c r="L47" s="117">
        <v>777909</v>
      </c>
      <c r="M47" s="394">
        <v>30000</v>
      </c>
      <c r="N47" s="370"/>
      <c r="O47" s="371"/>
      <c r="P47" s="396"/>
      <c r="Q47" s="103"/>
      <c r="R47" s="568"/>
      <c r="S47" s="148"/>
    </row>
    <row r="48" spans="1:19">
      <c r="A48" s="133">
        <f t="shared" si="0"/>
        <v>318700</v>
      </c>
      <c r="B48" s="560">
        <v>25</v>
      </c>
      <c r="C48" s="117">
        <v>345700</v>
      </c>
      <c r="D48" s="371">
        <v>27000</v>
      </c>
      <c r="E48" s="562">
        <v>19</v>
      </c>
      <c r="F48" s="117">
        <v>15406700</v>
      </c>
      <c r="G48" s="371">
        <v>1631400</v>
      </c>
      <c r="H48" s="560"/>
      <c r="I48" s="103"/>
      <c r="J48" s="373"/>
      <c r="K48" s="564">
        <v>19</v>
      </c>
      <c r="L48" s="117">
        <v>288700</v>
      </c>
      <c r="M48" s="394">
        <v>186500</v>
      </c>
      <c r="N48" s="370"/>
      <c r="O48" s="371"/>
      <c r="P48" s="396"/>
      <c r="Q48" s="103"/>
      <c r="R48" s="568"/>
      <c r="S48" s="148"/>
    </row>
    <row r="49" spans="1:18">
      <c r="A49" s="133">
        <f t="shared" si="0"/>
        <v>203700</v>
      </c>
      <c r="B49" s="560">
        <v>24</v>
      </c>
      <c r="C49" s="117">
        <v>275900</v>
      </c>
      <c r="D49" s="371">
        <v>72200</v>
      </c>
      <c r="E49" s="562">
        <v>18</v>
      </c>
      <c r="F49" s="117">
        <v>3368500</v>
      </c>
      <c r="G49" s="371">
        <v>3368500</v>
      </c>
      <c r="H49" s="560"/>
      <c r="I49" s="103"/>
      <c r="J49" s="373"/>
      <c r="K49" s="564">
        <v>18</v>
      </c>
      <c r="L49" s="117">
        <v>82000</v>
      </c>
      <c r="M49" s="394">
        <v>14000</v>
      </c>
      <c r="N49" s="396"/>
      <c r="O49" s="373"/>
      <c r="P49" s="396"/>
      <c r="Q49" s="103"/>
      <c r="R49" s="568"/>
    </row>
    <row r="50" spans="1:18">
      <c r="A50" s="133">
        <f t="shared" si="0"/>
        <v>313389</v>
      </c>
      <c r="B50" s="560">
        <v>23</v>
      </c>
      <c r="C50" s="117">
        <v>489700</v>
      </c>
      <c r="D50" s="371">
        <v>176311</v>
      </c>
      <c r="E50" s="562"/>
      <c r="F50" s="139"/>
      <c r="G50" s="391"/>
      <c r="H50" s="565"/>
      <c r="I50" s="152"/>
      <c r="J50" s="393"/>
      <c r="K50" s="566"/>
      <c r="L50" s="117"/>
      <c r="M50" s="394"/>
      <c r="N50" s="397"/>
      <c r="O50" s="393"/>
      <c r="P50" s="397"/>
      <c r="Q50" s="152"/>
      <c r="R50" s="568"/>
    </row>
    <row r="51" spans="1:18">
      <c r="A51" s="133">
        <f t="shared" si="0"/>
        <v>289000</v>
      </c>
      <c r="B51" s="560">
        <v>22</v>
      </c>
      <c r="C51" s="117">
        <v>346589</v>
      </c>
      <c r="D51" s="371">
        <v>57589</v>
      </c>
      <c r="E51" s="562"/>
      <c r="F51" s="117"/>
      <c r="G51" s="371"/>
      <c r="H51" s="560"/>
      <c r="I51" s="103"/>
      <c r="J51" s="373"/>
      <c r="K51" s="564"/>
      <c r="L51" s="117"/>
      <c r="M51" s="371"/>
      <c r="N51" s="396"/>
      <c r="O51" s="373"/>
      <c r="P51" s="396"/>
      <c r="Q51" s="103"/>
      <c r="R51" s="568"/>
    </row>
    <row r="52" spans="1:18">
      <c r="A52" s="133">
        <f>C52-D52</f>
        <v>442468</v>
      </c>
      <c r="B52" s="560">
        <v>21</v>
      </c>
      <c r="C52" s="117">
        <v>442468</v>
      </c>
      <c r="D52" s="371">
        <v>0</v>
      </c>
      <c r="E52" s="562"/>
      <c r="F52" s="117"/>
      <c r="G52" s="371"/>
      <c r="H52" s="560"/>
      <c r="I52" s="103"/>
      <c r="J52" s="373"/>
      <c r="K52" s="564"/>
      <c r="L52" s="117"/>
      <c r="M52" s="371"/>
      <c r="N52" s="396"/>
      <c r="O52" s="373"/>
      <c r="P52" s="396"/>
      <c r="Q52" s="103"/>
      <c r="R52" s="568"/>
    </row>
    <row r="53" spans="1:18">
      <c r="A53" s="133">
        <f>C53-D53</f>
        <v>255172</v>
      </c>
      <c r="B53" s="560">
        <v>20</v>
      </c>
      <c r="C53" s="117">
        <v>291472</v>
      </c>
      <c r="D53" s="371">
        <v>36300</v>
      </c>
      <c r="E53" s="562"/>
      <c r="F53" s="117"/>
      <c r="G53" s="371"/>
      <c r="H53" s="560"/>
      <c r="I53" s="103"/>
      <c r="J53" s="373"/>
      <c r="K53" s="564"/>
      <c r="L53" s="117"/>
      <c r="M53" s="371"/>
      <c r="N53" s="396"/>
      <c r="O53" s="373"/>
      <c r="P53" s="396"/>
      <c r="Q53" s="103"/>
      <c r="R53" s="568"/>
    </row>
    <row r="54" spans="1:18">
      <c r="A54" s="133">
        <f>C54-D54</f>
        <v>79800</v>
      </c>
      <c r="B54" s="560">
        <v>19</v>
      </c>
      <c r="C54" s="117">
        <v>106800</v>
      </c>
      <c r="D54" s="371">
        <v>27000</v>
      </c>
      <c r="E54" s="562"/>
      <c r="F54" s="117"/>
      <c r="G54" s="371"/>
      <c r="H54" s="560"/>
      <c r="I54" s="103"/>
      <c r="J54" s="373"/>
      <c r="K54" s="564"/>
      <c r="L54" s="117"/>
      <c r="M54" s="371"/>
      <c r="N54" s="396"/>
      <c r="O54" s="373"/>
      <c r="P54" s="396"/>
      <c r="Q54" s="103"/>
      <c r="R54" s="568"/>
    </row>
    <row r="55" spans="1:18" ht="14.25" thickBot="1">
      <c r="A55" s="133"/>
      <c r="B55" s="561"/>
      <c r="C55" s="408"/>
      <c r="D55" s="386"/>
      <c r="E55" s="563"/>
      <c r="F55" s="387"/>
      <c r="G55" s="386"/>
      <c r="H55" s="561"/>
      <c r="I55" s="387"/>
      <c r="J55" s="386"/>
      <c r="K55" s="567"/>
      <c r="L55" s="382"/>
      <c r="M55" s="379"/>
      <c r="N55" s="409"/>
      <c r="O55" s="386"/>
      <c r="P55" s="409"/>
      <c r="Q55" s="387"/>
      <c r="R55" s="570"/>
    </row>
    <row r="56" spans="1:18" ht="15" thickTop="1" thickBot="1">
      <c r="A56" s="133">
        <f>C56-D56</f>
        <v>15899941</v>
      </c>
      <c r="B56" s="538"/>
      <c r="C56" s="425">
        <f>SUM(C32:C55)</f>
        <v>17870999</v>
      </c>
      <c r="D56" s="431">
        <f>SUM(D32:D54)</f>
        <v>1971058</v>
      </c>
      <c r="E56" s="533"/>
      <c r="F56" s="425">
        <f>SUM(F31:F54)</f>
        <v>49581262</v>
      </c>
      <c r="G56" s="431">
        <f>SUM(G31:G54)</f>
        <v>5759488</v>
      </c>
      <c r="H56" s="534"/>
      <c r="I56" s="425">
        <f>SUM(I31:I54)</f>
        <v>728238</v>
      </c>
      <c r="J56" s="431">
        <f>SUM(J31:J54)</f>
        <v>62773</v>
      </c>
      <c r="K56" s="534"/>
      <c r="L56" s="425">
        <f t="shared" ref="L56:Q56" si="1">SUM(L31:L54)</f>
        <v>35655025</v>
      </c>
      <c r="M56" s="431">
        <f t="shared" si="1"/>
        <v>3922950</v>
      </c>
      <c r="N56" s="535">
        <f t="shared" si="1"/>
        <v>620700</v>
      </c>
      <c r="O56" s="431">
        <f t="shared" si="1"/>
        <v>156712</v>
      </c>
      <c r="P56" s="535">
        <f t="shared" si="1"/>
        <v>225504</v>
      </c>
      <c r="Q56" s="536">
        <f t="shared" si="1"/>
        <v>146304</v>
      </c>
      <c r="R56" s="537"/>
    </row>
    <row r="57" spans="1:18" s="162" customFormat="1" ht="14.25" thickBot="1">
      <c r="A57" s="157"/>
      <c r="B57" s="158"/>
      <c r="C57" s="159"/>
      <c r="D57" s="159"/>
      <c r="E57" s="116"/>
      <c r="F57" s="160"/>
      <c r="G57" s="160"/>
      <c r="H57" s="161"/>
      <c r="I57" s="160"/>
      <c r="J57" s="160"/>
      <c r="K57" s="161"/>
      <c r="L57" s="160"/>
      <c r="M57" s="160"/>
      <c r="N57" s="160"/>
      <c r="O57" s="160"/>
      <c r="P57" s="160"/>
      <c r="Q57" s="160"/>
    </row>
    <row r="58" spans="1:18">
      <c r="A58" s="109"/>
      <c r="B58" s="110"/>
      <c r="C58" s="111" t="s">
        <v>67</v>
      </c>
      <c r="D58" s="110"/>
      <c r="E58" s="110"/>
      <c r="F58" s="110"/>
      <c r="G58" s="110"/>
      <c r="H58" s="110"/>
      <c r="I58" s="248"/>
      <c r="J58" s="163"/>
      <c r="K58" s="164"/>
      <c r="L58" s="165"/>
      <c r="M58" s="165"/>
    </row>
    <row r="59" spans="1:18">
      <c r="A59" s="166" t="s">
        <v>78</v>
      </c>
      <c r="B59" s="286" t="s">
        <v>99</v>
      </c>
      <c r="C59" s="167">
        <f>(C32+C37)*I19</f>
        <v>1812525.8499999999</v>
      </c>
      <c r="D59" s="167">
        <f>(D32+D37)*I19</f>
        <v>352790.60599999997</v>
      </c>
      <c r="E59" s="114"/>
      <c r="F59" s="114" t="s">
        <v>90</v>
      </c>
      <c r="G59" s="167">
        <f>ROUND(G56*I59,0)</f>
        <v>5259860</v>
      </c>
      <c r="H59" s="286" t="s">
        <v>91</v>
      </c>
      <c r="I59" s="249">
        <v>0.91325129999999999</v>
      </c>
      <c r="J59" s="251">
        <f>ROUND(F56*I59,0)</f>
        <v>45280152</v>
      </c>
    </row>
    <row r="60" spans="1:18">
      <c r="A60" s="166"/>
      <c r="B60" s="287" t="s">
        <v>100</v>
      </c>
      <c r="C60" s="167">
        <f>(SUM(C33:C35,C38:C54))*I25</f>
        <v>8987365.1449999996</v>
      </c>
      <c r="D60" s="167">
        <f>(SUM(D33:D35,D38:D54))*I25</f>
        <v>837351.46</v>
      </c>
      <c r="E60" s="114"/>
      <c r="F60" s="113" t="s">
        <v>25</v>
      </c>
      <c r="G60" s="167">
        <f>ROUND(G56*I60,0)</f>
        <v>499628</v>
      </c>
      <c r="H60" s="369" t="s">
        <v>91</v>
      </c>
      <c r="I60" s="288">
        <f>1-I59</f>
        <v>8.6748700000000012E-2</v>
      </c>
      <c r="J60" s="251">
        <f>ROUND(F56*I60,0)</f>
        <v>4301110</v>
      </c>
    </row>
    <row r="61" spans="1:18" ht="14.25" thickBot="1">
      <c r="A61" s="168"/>
      <c r="B61" s="290" t="s">
        <v>75</v>
      </c>
      <c r="C61" s="170">
        <f>SUM(C59:C60)</f>
        <v>10799890.994999999</v>
      </c>
      <c r="D61" s="170">
        <f>SUM(D59:D60)</f>
        <v>1190142.0659999999</v>
      </c>
      <c r="E61" s="169"/>
      <c r="F61" s="289" t="s">
        <v>75</v>
      </c>
      <c r="G61" s="170">
        <f>SUM(G59:G60)</f>
        <v>5759488</v>
      </c>
      <c r="H61" s="170"/>
      <c r="I61" s="170"/>
      <c r="J61" s="252">
        <f>SUM(J59:J60)</f>
        <v>49581262</v>
      </c>
    </row>
    <row r="62" spans="1:18">
      <c r="F62" s="148"/>
      <c r="G62" s="171"/>
      <c r="H62" s="148"/>
      <c r="I62" s="148"/>
      <c r="J62" s="148"/>
    </row>
    <row r="63" spans="1:18">
      <c r="F63" s="148"/>
      <c r="G63" s="171"/>
      <c r="H63" s="148"/>
      <c r="I63" s="148"/>
      <c r="J63" s="148"/>
    </row>
    <row r="64" spans="1:18">
      <c r="F64" s="148"/>
      <c r="G64" s="171"/>
      <c r="H64" s="148"/>
      <c r="I64" s="148"/>
      <c r="J64" s="148"/>
    </row>
    <row r="65" spans="6:10">
      <c r="F65" s="148"/>
      <c r="G65" s="171"/>
      <c r="H65" s="148"/>
      <c r="I65" s="148"/>
      <c r="J65" s="148"/>
    </row>
    <row r="66" spans="6:10">
      <c r="F66" s="148"/>
      <c r="G66" s="171"/>
      <c r="H66" s="148"/>
      <c r="I66" s="148"/>
      <c r="J66" s="148"/>
    </row>
    <row r="67" spans="6:10">
      <c r="F67" s="148"/>
      <c r="G67" s="171"/>
      <c r="H67" s="148"/>
      <c r="I67" s="148"/>
      <c r="J67" s="148"/>
    </row>
    <row r="68" spans="6:10">
      <c r="F68" s="148"/>
      <c r="G68" s="171"/>
      <c r="H68" s="148"/>
      <c r="I68" s="148"/>
      <c r="J68" s="148"/>
    </row>
    <row r="69" spans="6:10">
      <c r="F69" s="148"/>
      <c r="G69" s="171"/>
      <c r="H69" s="148"/>
      <c r="I69" s="148"/>
      <c r="J69" s="148"/>
    </row>
    <row r="70" spans="6:10">
      <c r="F70" s="148"/>
      <c r="G70" s="171"/>
      <c r="H70" s="148"/>
      <c r="I70" s="148"/>
      <c r="J70" s="148"/>
    </row>
    <row r="71" spans="6:10">
      <c r="F71" s="148"/>
      <c r="G71" s="171"/>
      <c r="H71" s="148"/>
      <c r="I71" s="148"/>
      <c r="J71" s="148"/>
    </row>
    <row r="72" spans="6:10">
      <c r="F72" s="148"/>
      <c r="G72" s="171"/>
      <c r="H72" s="148"/>
      <c r="I72" s="148"/>
      <c r="J72" s="148"/>
    </row>
  </sheetData>
  <mergeCells count="16">
    <mergeCell ref="H8:H10"/>
    <mergeCell ref="A1:R1"/>
    <mergeCell ref="C2:D2"/>
    <mergeCell ref="F2:G2"/>
    <mergeCell ref="I2:J2"/>
    <mergeCell ref="L2:M2"/>
    <mergeCell ref="H18:H23"/>
    <mergeCell ref="H24:H25"/>
    <mergeCell ref="J24:J25"/>
    <mergeCell ref="A28:R28"/>
    <mergeCell ref="B29:D29"/>
    <mergeCell ref="E29:G29"/>
    <mergeCell ref="H29:J29"/>
    <mergeCell ref="K29:M29"/>
    <mergeCell ref="N29:O29"/>
    <mergeCell ref="P29:R29"/>
  </mergeCells>
  <phoneticPr fontId="3"/>
  <pageMargins left="0.39370078740157483" right="0.39370078740157483" top="0.59055118110236227" bottom="0.19685039370078741" header="0.39370078740157483" footer="0.31496062992125984"/>
  <pageSetup paperSize="9" scale="70" orientation="landscape" cellComments="asDisplayed" r:id="rId1"/>
  <headerFooter>
    <oddHeader>&amp;L&amp;F&amp;C&amp;A</oddHead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40"/>
  <sheetViews>
    <sheetView view="pageBreakPreview" zoomScale="70" zoomScaleNormal="50" zoomScaleSheetLayoutView="70" workbookViewId="0">
      <selection activeCell="A2" sqref="A2"/>
    </sheetView>
  </sheetViews>
  <sheetFormatPr defaultColWidth="9" defaultRowHeight="18.75"/>
  <cols>
    <col min="1" max="1" width="6" style="4" customWidth="1"/>
    <col min="2" max="2" width="16.625" style="4" customWidth="1"/>
    <col min="3" max="3" width="2.625" style="4" customWidth="1"/>
    <col min="4" max="4" width="37.75" style="4" customWidth="1"/>
    <col min="5" max="5" width="16.625" style="4" customWidth="1"/>
    <col min="6" max="8" width="23.5" style="4" customWidth="1"/>
    <col min="9" max="9" width="24.625" style="4" hidden="1" customWidth="1"/>
    <col min="10" max="10" width="23.5" style="491" customWidth="1"/>
    <col min="11" max="12" width="23.5" style="4" customWidth="1"/>
    <col min="13" max="14" width="14.625" style="4" customWidth="1"/>
    <col min="15" max="15" width="14.625" style="479" customWidth="1"/>
    <col min="16" max="17" width="14.625" style="4" customWidth="1"/>
    <col min="18" max="16384" width="9" style="4"/>
  </cols>
  <sheetData>
    <row r="1" spans="1:17" ht="27" customHeight="1">
      <c r="A1" s="1167" t="s">
        <v>114</v>
      </c>
      <c r="B1" s="1167"/>
      <c r="C1" s="1167"/>
      <c r="D1" s="1167"/>
      <c r="E1" s="1167"/>
      <c r="F1" s="1167"/>
      <c r="G1" s="1167"/>
      <c r="H1" s="1167"/>
      <c r="I1" s="1"/>
      <c r="J1" s="480"/>
      <c r="K1" s="2"/>
      <c r="L1" s="2"/>
      <c r="M1" s="2"/>
      <c r="N1" s="2"/>
      <c r="O1" s="461"/>
      <c r="P1" s="2"/>
      <c r="Q1" s="2"/>
    </row>
    <row r="2" spans="1:17" ht="9" customHeight="1" thickBot="1">
      <c r="A2" s="2"/>
      <c r="B2" s="2"/>
      <c r="C2" s="2"/>
      <c r="D2" s="2"/>
      <c r="E2" s="2"/>
      <c r="F2" s="2"/>
      <c r="G2" s="2"/>
      <c r="H2" s="2"/>
      <c r="I2" s="2"/>
      <c r="J2" s="480"/>
      <c r="K2" s="2"/>
      <c r="L2" s="2"/>
      <c r="M2" s="2"/>
      <c r="N2" s="2"/>
      <c r="O2" s="461"/>
      <c r="P2" s="2"/>
      <c r="Q2" s="2"/>
    </row>
    <row r="3" spans="1:17" ht="29.25" customHeight="1">
      <c r="A3" s="1113" t="s">
        <v>104</v>
      </c>
      <c r="B3" s="1114"/>
      <c r="C3" s="1114"/>
      <c r="D3" s="1114"/>
      <c r="E3" s="1115"/>
      <c r="F3" s="1119" t="s">
        <v>1</v>
      </c>
      <c r="G3" s="1121" t="s">
        <v>2</v>
      </c>
      <c r="H3" s="6" t="s">
        <v>112</v>
      </c>
      <c r="I3" s="63"/>
      <c r="J3" s="481" t="s">
        <v>4</v>
      </c>
      <c r="K3" s="361" t="s">
        <v>5</v>
      </c>
      <c r="L3" s="364" t="s">
        <v>113</v>
      </c>
      <c r="M3" s="1123" t="s">
        <v>7</v>
      </c>
      <c r="N3" s="1124"/>
      <c r="O3" s="462" t="s">
        <v>95</v>
      </c>
      <c r="P3" s="9" t="s">
        <v>8</v>
      </c>
      <c r="Q3" s="9" t="s">
        <v>9</v>
      </c>
    </row>
    <row r="4" spans="1:17" ht="29.25" customHeight="1" thickBot="1">
      <c r="A4" s="1116"/>
      <c r="B4" s="1117"/>
      <c r="C4" s="1117"/>
      <c r="D4" s="1117"/>
      <c r="E4" s="1118"/>
      <c r="F4" s="1120"/>
      <c r="G4" s="1122"/>
      <c r="H4" s="495" t="s">
        <v>109</v>
      </c>
      <c r="I4" s="64"/>
      <c r="J4" s="482" t="s">
        <v>10</v>
      </c>
      <c r="K4" s="274" t="s">
        <v>110</v>
      </c>
      <c r="L4" s="303" t="s">
        <v>109</v>
      </c>
      <c r="M4" s="13" t="s">
        <v>12</v>
      </c>
      <c r="N4" s="14" t="s">
        <v>94</v>
      </c>
      <c r="O4" s="463" t="s">
        <v>13</v>
      </c>
      <c r="P4" s="16" t="s">
        <v>14</v>
      </c>
      <c r="Q4" s="16" t="s">
        <v>120</v>
      </c>
    </row>
    <row r="5" spans="1:17" ht="29.25" customHeight="1">
      <c r="A5" s="1138" t="s">
        <v>16</v>
      </c>
      <c r="B5" s="1163" t="s">
        <v>17</v>
      </c>
      <c r="C5" s="1165" t="s">
        <v>18</v>
      </c>
      <c r="D5" s="1166"/>
      <c r="E5" s="178" t="s">
        <v>19</v>
      </c>
      <c r="F5" s="226">
        <v>485107000</v>
      </c>
      <c r="G5" s="227">
        <v>521875113</v>
      </c>
      <c r="H5" s="179">
        <v>281801663</v>
      </c>
      <c r="I5" s="179">
        <f>H5-K5</f>
        <v>280853886</v>
      </c>
      <c r="J5" s="483">
        <f>SUM(H5-F5)</f>
        <v>-203305337</v>
      </c>
      <c r="K5" s="231">
        <v>947777</v>
      </c>
      <c r="L5" s="253">
        <f>SUM(G5-H5+K5)</f>
        <v>241021227</v>
      </c>
      <c r="M5" s="496">
        <f>ROUND(I5/G5,4)</f>
        <v>0.53820000000000001</v>
      </c>
      <c r="N5" s="497">
        <v>0.4839</v>
      </c>
      <c r="O5" s="464">
        <f>SUM(M5-N5)*100</f>
        <v>5.4300000000000015</v>
      </c>
      <c r="P5" s="184">
        <f>ROUND(H5/F5,4)</f>
        <v>0.58089999999999997</v>
      </c>
      <c r="Q5" s="184">
        <v>0.99590000000000001</v>
      </c>
    </row>
    <row r="6" spans="1:17" ht="29.25" customHeight="1">
      <c r="A6" s="1139"/>
      <c r="B6" s="1164"/>
      <c r="C6" s="1134" t="s">
        <v>20</v>
      </c>
      <c r="D6" s="1135"/>
      <c r="E6" s="186" t="s">
        <v>21</v>
      </c>
      <c r="F6" s="228">
        <v>81726000</v>
      </c>
      <c r="G6" s="229">
        <v>52361900</v>
      </c>
      <c r="H6" s="187">
        <v>52361900</v>
      </c>
      <c r="I6" s="187">
        <f t="shared" ref="I6:I14" si="0">H6-K6</f>
        <v>52361900</v>
      </c>
      <c r="J6" s="484">
        <f t="shared" ref="J6:J14" si="1">SUM(H6-F6)</f>
        <v>-29364100</v>
      </c>
      <c r="K6" s="232">
        <v>0</v>
      </c>
      <c r="L6" s="254">
        <f t="shared" ref="L6:L14" si="2">SUM(G6-H6+K6)</f>
        <v>0</v>
      </c>
      <c r="M6" s="498">
        <f t="shared" ref="M6:M13" si="3">ROUND(I6/G6,4)</f>
        <v>1</v>
      </c>
      <c r="N6" s="499">
        <v>1</v>
      </c>
      <c r="O6" s="465">
        <f t="shared" ref="O6:O20" si="4">SUM(M6-N6)*100</f>
        <v>0</v>
      </c>
      <c r="P6" s="192">
        <f t="shared" ref="P6:P20" si="5">ROUND(H6/F6,4)</f>
        <v>0.64070000000000005</v>
      </c>
      <c r="Q6" s="458">
        <v>0.996</v>
      </c>
    </row>
    <row r="7" spans="1:17" ht="29.25" customHeight="1">
      <c r="A7" s="1139"/>
      <c r="B7" s="1164"/>
      <c r="C7" s="1145" t="s">
        <v>22</v>
      </c>
      <c r="D7" s="1146"/>
      <c r="E7" s="186"/>
      <c r="F7" s="194">
        <f>SUM(F8:F9)</f>
        <v>566608000</v>
      </c>
      <c r="G7" s="195">
        <f>SUM(G8:G9)</f>
        <v>572065300</v>
      </c>
      <c r="H7" s="196">
        <f>H8+H9</f>
        <v>451825400</v>
      </c>
      <c r="I7" s="197">
        <f>H7-K7</f>
        <v>451825400</v>
      </c>
      <c r="J7" s="484">
        <f t="shared" si="1"/>
        <v>-114782600</v>
      </c>
      <c r="K7" s="196">
        <f>K8+K9</f>
        <v>0</v>
      </c>
      <c r="L7" s="254">
        <f t="shared" si="2"/>
        <v>120239900</v>
      </c>
      <c r="M7" s="498">
        <f t="shared" si="3"/>
        <v>0.78979999999999995</v>
      </c>
      <c r="N7" s="499">
        <v>0.79249999999999998</v>
      </c>
      <c r="O7" s="465">
        <f t="shared" si="4"/>
        <v>-0.27000000000000357</v>
      </c>
      <c r="P7" s="192">
        <f t="shared" si="5"/>
        <v>0.7974</v>
      </c>
      <c r="Q7" s="458">
        <v>0.99350000000000005</v>
      </c>
    </row>
    <row r="8" spans="1:17" ht="29.25" customHeight="1">
      <c r="A8" s="1139"/>
      <c r="B8" s="1164"/>
      <c r="C8" s="269"/>
      <c r="D8" s="360" t="s">
        <v>23</v>
      </c>
      <c r="E8" s="186" t="s">
        <v>24</v>
      </c>
      <c r="F8" s="228">
        <v>518368000</v>
      </c>
      <c r="G8" s="229">
        <v>522438500</v>
      </c>
      <c r="H8" s="187">
        <v>412628181</v>
      </c>
      <c r="I8" s="200">
        <f t="shared" si="0"/>
        <v>412628181</v>
      </c>
      <c r="J8" s="484">
        <f t="shared" si="1"/>
        <v>-105739819</v>
      </c>
      <c r="K8" s="232">
        <v>0</v>
      </c>
      <c r="L8" s="254">
        <f t="shared" si="2"/>
        <v>109810319</v>
      </c>
      <c r="M8" s="498">
        <f t="shared" si="3"/>
        <v>0.78979999999999995</v>
      </c>
      <c r="N8" s="499">
        <v>0.79249999999999998</v>
      </c>
      <c r="O8" s="465">
        <f t="shared" si="4"/>
        <v>-0.27000000000000357</v>
      </c>
      <c r="P8" s="192">
        <f t="shared" si="5"/>
        <v>0.79600000000000004</v>
      </c>
      <c r="Q8" s="458">
        <v>0.99350000000000005</v>
      </c>
    </row>
    <row r="9" spans="1:17" ht="29.25" customHeight="1">
      <c r="A9" s="1139"/>
      <c r="B9" s="1164"/>
      <c r="C9" s="270"/>
      <c r="D9" s="202" t="s">
        <v>25</v>
      </c>
      <c r="E9" s="186" t="s">
        <v>26</v>
      </c>
      <c r="F9" s="228">
        <v>48240000</v>
      </c>
      <c r="G9" s="229">
        <v>49626800</v>
      </c>
      <c r="H9" s="187">
        <v>39197219</v>
      </c>
      <c r="I9" s="200">
        <f t="shared" si="0"/>
        <v>39197219</v>
      </c>
      <c r="J9" s="484">
        <f t="shared" si="1"/>
        <v>-9042781</v>
      </c>
      <c r="K9" s="232">
        <v>0</v>
      </c>
      <c r="L9" s="254">
        <f t="shared" si="2"/>
        <v>10429581</v>
      </c>
      <c r="M9" s="498">
        <f t="shared" si="3"/>
        <v>0.78979999999999995</v>
      </c>
      <c r="N9" s="499">
        <v>0.79239999999999999</v>
      </c>
      <c r="O9" s="465">
        <f t="shared" si="4"/>
        <v>-0.26000000000000467</v>
      </c>
      <c r="P9" s="192">
        <f t="shared" si="5"/>
        <v>0.8125</v>
      </c>
      <c r="Q9" s="458">
        <v>0.99350000000000005</v>
      </c>
    </row>
    <row r="10" spans="1:17" ht="29.25" customHeight="1">
      <c r="A10" s="1139"/>
      <c r="B10" s="1164"/>
      <c r="C10" s="1134" t="s">
        <v>27</v>
      </c>
      <c r="D10" s="1135"/>
      <c r="E10" s="186" t="s">
        <v>28</v>
      </c>
      <c r="F10" s="228">
        <v>36173000</v>
      </c>
      <c r="G10" s="229">
        <v>36173400</v>
      </c>
      <c r="H10" s="187">
        <v>36173400</v>
      </c>
      <c r="I10" s="200">
        <f t="shared" si="0"/>
        <v>36173400</v>
      </c>
      <c r="J10" s="484">
        <f t="shared" si="1"/>
        <v>400</v>
      </c>
      <c r="K10" s="232">
        <v>0</v>
      </c>
      <c r="L10" s="254">
        <f t="shared" si="2"/>
        <v>0</v>
      </c>
      <c r="M10" s="498">
        <f t="shared" si="3"/>
        <v>1</v>
      </c>
      <c r="N10" s="499">
        <v>1</v>
      </c>
      <c r="O10" s="465">
        <f t="shared" si="4"/>
        <v>0</v>
      </c>
      <c r="P10" s="192">
        <f t="shared" si="5"/>
        <v>1</v>
      </c>
      <c r="Q10" s="458">
        <v>1</v>
      </c>
    </row>
    <row r="11" spans="1:17" ht="29.25" customHeight="1">
      <c r="A11" s="1139"/>
      <c r="B11" s="1164"/>
      <c r="C11" s="1134" t="s">
        <v>29</v>
      </c>
      <c r="D11" s="1135"/>
      <c r="E11" s="186" t="s">
        <v>30</v>
      </c>
      <c r="F11" s="228">
        <v>1672000</v>
      </c>
      <c r="G11" s="229">
        <v>1471600</v>
      </c>
      <c r="H11" s="187">
        <v>1471600</v>
      </c>
      <c r="I11" s="200">
        <f t="shared" si="0"/>
        <v>1471600</v>
      </c>
      <c r="J11" s="484">
        <f t="shared" si="1"/>
        <v>-200400</v>
      </c>
      <c r="K11" s="232">
        <v>0</v>
      </c>
      <c r="L11" s="254">
        <f t="shared" si="2"/>
        <v>0</v>
      </c>
      <c r="M11" s="498">
        <f t="shared" si="3"/>
        <v>1</v>
      </c>
      <c r="N11" s="499">
        <v>1</v>
      </c>
      <c r="O11" s="465">
        <f t="shared" si="4"/>
        <v>0</v>
      </c>
      <c r="P11" s="192">
        <f t="shared" si="5"/>
        <v>0.88009999999999999</v>
      </c>
      <c r="Q11" s="458">
        <v>1</v>
      </c>
    </row>
    <row r="12" spans="1:17" ht="29.25" customHeight="1">
      <c r="A12" s="1139"/>
      <c r="B12" s="1164"/>
      <c r="C12" s="1134" t="s">
        <v>31</v>
      </c>
      <c r="D12" s="1135"/>
      <c r="E12" s="186" t="s">
        <v>32</v>
      </c>
      <c r="F12" s="228">
        <v>35821000</v>
      </c>
      <c r="G12" s="229">
        <v>35882100</v>
      </c>
      <c r="H12" s="187">
        <v>35332800</v>
      </c>
      <c r="I12" s="200">
        <f t="shared" si="0"/>
        <v>35332800</v>
      </c>
      <c r="J12" s="484">
        <f t="shared" si="1"/>
        <v>-488200</v>
      </c>
      <c r="K12" s="232">
        <v>0</v>
      </c>
      <c r="L12" s="254">
        <f t="shared" si="2"/>
        <v>549300</v>
      </c>
      <c r="M12" s="498">
        <f t="shared" si="3"/>
        <v>0.98470000000000002</v>
      </c>
      <c r="N12" s="499">
        <v>0.98919999999999997</v>
      </c>
      <c r="O12" s="465">
        <f t="shared" si="4"/>
        <v>-0.44999999999999485</v>
      </c>
      <c r="P12" s="192">
        <f t="shared" si="5"/>
        <v>0.98640000000000005</v>
      </c>
      <c r="Q12" s="458">
        <v>0.99319999999999997</v>
      </c>
    </row>
    <row r="13" spans="1:17" ht="29.25" customHeight="1">
      <c r="A13" s="1139"/>
      <c r="B13" s="1164"/>
      <c r="C13" s="1134" t="s">
        <v>33</v>
      </c>
      <c r="D13" s="1135"/>
      <c r="E13" s="186" t="s">
        <v>34</v>
      </c>
      <c r="F13" s="228">
        <v>102430000</v>
      </c>
      <c r="G13" s="187">
        <v>60020031</v>
      </c>
      <c r="H13" s="187">
        <v>60020031</v>
      </c>
      <c r="I13" s="200">
        <f t="shared" si="0"/>
        <v>60020031</v>
      </c>
      <c r="J13" s="484">
        <f t="shared" si="1"/>
        <v>-42409969</v>
      </c>
      <c r="K13" s="232">
        <v>0</v>
      </c>
      <c r="L13" s="254">
        <f t="shared" si="2"/>
        <v>0</v>
      </c>
      <c r="M13" s="498">
        <f t="shared" si="3"/>
        <v>1</v>
      </c>
      <c r="N13" s="499">
        <v>1</v>
      </c>
      <c r="O13" s="465">
        <f t="shared" si="4"/>
        <v>0</v>
      </c>
      <c r="P13" s="192">
        <f t="shared" si="5"/>
        <v>0.58599999999999997</v>
      </c>
      <c r="Q13" s="458">
        <v>1</v>
      </c>
    </row>
    <row r="14" spans="1:17" ht="29.25" customHeight="1" thickBot="1">
      <c r="A14" s="1139"/>
      <c r="B14" s="1147"/>
      <c r="C14" s="1136" t="s">
        <v>35</v>
      </c>
      <c r="D14" s="1137"/>
      <c r="E14" s="314" t="s">
        <v>36</v>
      </c>
      <c r="F14" s="354">
        <v>1082000</v>
      </c>
      <c r="G14" s="315">
        <v>658000</v>
      </c>
      <c r="H14" s="355">
        <v>658000</v>
      </c>
      <c r="I14" s="315">
        <f t="shared" si="0"/>
        <v>658000</v>
      </c>
      <c r="J14" s="485">
        <f t="shared" si="1"/>
        <v>-424000</v>
      </c>
      <c r="K14" s="317">
        <v>0</v>
      </c>
      <c r="L14" s="318">
        <f t="shared" si="2"/>
        <v>0</v>
      </c>
      <c r="M14" s="500">
        <f>ROUND(I14/G14,4)</f>
        <v>1</v>
      </c>
      <c r="N14" s="501">
        <v>1</v>
      </c>
      <c r="O14" s="466">
        <f t="shared" si="4"/>
        <v>0</v>
      </c>
      <c r="P14" s="208">
        <f t="shared" si="5"/>
        <v>0.60809999999999997</v>
      </c>
      <c r="Q14" s="312">
        <v>1</v>
      </c>
    </row>
    <row r="15" spans="1:17" ht="29.25" customHeight="1" thickBot="1">
      <c r="A15" s="1139"/>
      <c r="B15" s="1147" t="s">
        <v>37</v>
      </c>
      <c r="C15" s="1148"/>
      <c r="D15" s="1148"/>
      <c r="E15" s="1149"/>
      <c r="F15" s="204">
        <f>F5+F6+F7+F10+F11+F12+F13+F14</f>
        <v>1310619000</v>
      </c>
      <c r="G15" s="204">
        <f t="shared" ref="G15:L15" si="6">G5+G6+G7+G10+G11+G12+G13+G14</f>
        <v>1280507444</v>
      </c>
      <c r="H15" s="204">
        <f t="shared" si="6"/>
        <v>919644794</v>
      </c>
      <c r="I15" s="204">
        <f t="shared" si="6"/>
        <v>918697017</v>
      </c>
      <c r="J15" s="486">
        <f t="shared" si="6"/>
        <v>-390974206</v>
      </c>
      <c r="K15" s="204">
        <f t="shared" si="6"/>
        <v>947777</v>
      </c>
      <c r="L15" s="204">
        <f t="shared" si="6"/>
        <v>361810427</v>
      </c>
      <c r="M15" s="500">
        <f>ROUND(I15/G15,4)</f>
        <v>0.71740000000000004</v>
      </c>
      <c r="N15" s="501">
        <v>0.70499999999999996</v>
      </c>
      <c r="O15" s="467">
        <f t="shared" si="4"/>
        <v>1.2400000000000078</v>
      </c>
      <c r="P15" s="312">
        <f>ROUND(H15/F15,4)</f>
        <v>0.70169999999999999</v>
      </c>
      <c r="Q15" s="312">
        <v>0.99519999999999997</v>
      </c>
    </row>
    <row r="16" spans="1:17" ht="29.25" customHeight="1">
      <c r="A16" s="1139"/>
      <c r="B16" s="1150" t="s">
        <v>38</v>
      </c>
      <c r="C16" s="1153" t="s">
        <v>18</v>
      </c>
      <c r="D16" s="1121"/>
      <c r="E16" s="327" t="s">
        <v>39</v>
      </c>
      <c r="F16" s="234">
        <v>2416000</v>
      </c>
      <c r="G16" s="235">
        <v>10805201</v>
      </c>
      <c r="H16" s="18">
        <v>1107786</v>
      </c>
      <c r="I16" s="18">
        <f t="shared" ref="I16:I20" si="7">H16-K16</f>
        <v>1107786</v>
      </c>
      <c r="J16" s="487">
        <f>SUM(H16-F16)</f>
        <v>-1308214</v>
      </c>
      <c r="K16" s="240">
        <v>0</v>
      </c>
      <c r="L16" s="255">
        <f>SUM(G16-H16+K16)</f>
        <v>9697415</v>
      </c>
      <c r="M16" s="502">
        <f t="shared" ref="M16:M20" si="8">ROUND(I16/G16,4)</f>
        <v>0.10249999999999999</v>
      </c>
      <c r="N16" s="503">
        <v>0.1188</v>
      </c>
      <c r="O16" s="468">
        <f t="shared" si="4"/>
        <v>-1.6300000000000008</v>
      </c>
      <c r="P16" s="330">
        <f t="shared" si="5"/>
        <v>0.45850000000000002</v>
      </c>
      <c r="Q16" s="330">
        <v>0.2064</v>
      </c>
    </row>
    <row r="17" spans="1:17" ht="29.25" customHeight="1">
      <c r="A17" s="1139"/>
      <c r="B17" s="1151"/>
      <c r="C17" s="1154" t="s">
        <v>20</v>
      </c>
      <c r="D17" s="1155"/>
      <c r="E17" s="25" t="s">
        <v>40</v>
      </c>
      <c r="F17" s="236">
        <v>33000</v>
      </c>
      <c r="G17" s="237">
        <v>564000</v>
      </c>
      <c r="H17" s="26">
        <v>137100</v>
      </c>
      <c r="I17" s="26">
        <f t="shared" si="7"/>
        <v>137100</v>
      </c>
      <c r="J17" s="488">
        <f t="shared" ref="J17:J20" si="9">SUM(H17-F17)</f>
        <v>104100</v>
      </c>
      <c r="K17" s="241">
        <v>0</v>
      </c>
      <c r="L17" s="256">
        <f t="shared" ref="L17:L20" si="10">SUM(G17-H17+K17)</f>
        <v>426900</v>
      </c>
      <c r="M17" s="504">
        <f t="shared" si="8"/>
        <v>0.24310000000000001</v>
      </c>
      <c r="N17" s="505">
        <v>0.4365</v>
      </c>
      <c r="O17" s="469">
        <f t="shared" si="4"/>
        <v>-19.34</v>
      </c>
      <c r="P17" s="30">
        <f t="shared" si="5"/>
        <v>4.1544999999999996</v>
      </c>
      <c r="Q17" s="30">
        <v>0.4365</v>
      </c>
    </row>
    <row r="18" spans="1:17" ht="29.25" customHeight="1">
      <c r="A18" s="1139"/>
      <c r="B18" s="1151"/>
      <c r="C18" s="1156" t="s">
        <v>22</v>
      </c>
      <c r="D18" s="1157"/>
      <c r="E18" s="25" t="s">
        <v>41</v>
      </c>
      <c r="F18" s="236">
        <v>2846000</v>
      </c>
      <c r="G18" s="237">
        <v>44980331</v>
      </c>
      <c r="H18" s="26">
        <v>5248834</v>
      </c>
      <c r="I18" s="26">
        <f t="shared" si="7"/>
        <v>5248834</v>
      </c>
      <c r="J18" s="488">
        <f t="shared" si="9"/>
        <v>2402834</v>
      </c>
      <c r="K18" s="241">
        <v>0</v>
      </c>
      <c r="L18" s="257">
        <f t="shared" si="10"/>
        <v>39731497</v>
      </c>
      <c r="M18" s="504">
        <f>ROUND(I18/G18,4)</f>
        <v>0.1167</v>
      </c>
      <c r="N18" s="505">
        <v>3.0099999999999998E-2</v>
      </c>
      <c r="O18" s="469">
        <f t="shared" si="4"/>
        <v>8.66</v>
      </c>
      <c r="P18" s="30">
        <f t="shared" si="5"/>
        <v>1.8443000000000001</v>
      </c>
      <c r="Q18" s="30">
        <v>0.1232</v>
      </c>
    </row>
    <row r="19" spans="1:17" s="38" customFormat="1" ht="29.25" customHeight="1">
      <c r="A19" s="1139"/>
      <c r="B19" s="1151"/>
      <c r="C19" s="1154" t="s">
        <v>31</v>
      </c>
      <c r="D19" s="1155"/>
      <c r="E19" s="32" t="s">
        <v>42</v>
      </c>
      <c r="F19" s="236">
        <v>67000</v>
      </c>
      <c r="G19" s="237">
        <v>728238</v>
      </c>
      <c r="H19" s="26">
        <v>59500</v>
      </c>
      <c r="I19" s="26">
        <f t="shared" si="7"/>
        <v>59500</v>
      </c>
      <c r="J19" s="488">
        <f t="shared" si="9"/>
        <v>-7500</v>
      </c>
      <c r="K19" s="241">
        <v>0</v>
      </c>
      <c r="L19" s="257">
        <f t="shared" si="10"/>
        <v>668738</v>
      </c>
      <c r="M19" s="506">
        <f t="shared" si="8"/>
        <v>8.1699999999999995E-2</v>
      </c>
      <c r="N19" s="507">
        <v>9.3399999999999997E-2</v>
      </c>
      <c r="O19" s="470">
        <f t="shared" si="4"/>
        <v>-1.1700000000000002</v>
      </c>
      <c r="P19" s="36">
        <f t="shared" si="5"/>
        <v>0.8881</v>
      </c>
      <c r="Q19" s="36">
        <v>0.18240000000000001</v>
      </c>
    </row>
    <row r="20" spans="1:17" ht="29.25" customHeight="1" thickBot="1">
      <c r="A20" s="1139"/>
      <c r="B20" s="1152"/>
      <c r="C20" s="1158" t="s">
        <v>43</v>
      </c>
      <c r="D20" s="1159"/>
      <c r="E20" s="331" t="s">
        <v>44</v>
      </c>
      <c r="F20" s="356">
        <v>287000</v>
      </c>
      <c r="G20" s="357">
        <v>4600931</v>
      </c>
      <c r="H20" s="332">
        <v>498654</v>
      </c>
      <c r="I20" s="332">
        <f t="shared" si="7"/>
        <v>498654</v>
      </c>
      <c r="J20" s="489">
        <f t="shared" si="9"/>
        <v>211654</v>
      </c>
      <c r="K20" s="91">
        <v>0</v>
      </c>
      <c r="L20" s="43">
        <f t="shared" si="10"/>
        <v>4102277</v>
      </c>
      <c r="M20" s="508">
        <f t="shared" si="8"/>
        <v>0.1084</v>
      </c>
      <c r="N20" s="509">
        <v>2.7799999999999998E-2</v>
      </c>
      <c r="O20" s="471">
        <f t="shared" si="4"/>
        <v>8.06</v>
      </c>
      <c r="P20" s="47">
        <f t="shared" si="5"/>
        <v>1.7375</v>
      </c>
      <c r="Q20" s="47">
        <v>0.1139</v>
      </c>
    </row>
    <row r="21" spans="1:17" ht="29.25" customHeight="1" thickBot="1">
      <c r="A21" s="1139"/>
      <c r="B21" s="1160" t="s">
        <v>45</v>
      </c>
      <c r="C21" s="1161"/>
      <c r="D21" s="1161"/>
      <c r="E21" s="1162"/>
      <c r="F21" s="319">
        <f>SUM(F16:F20)</f>
        <v>5649000</v>
      </c>
      <c r="G21" s="320">
        <f>SUM(G16,G17,G18,G19,G20)</f>
        <v>61678701</v>
      </c>
      <c r="H21" s="320">
        <f t="shared" ref="H21:L21" si="11">SUM(H16,H17,H18,H19,H20)</f>
        <v>7051874</v>
      </c>
      <c r="I21" s="320">
        <f t="shared" si="11"/>
        <v>7051874</v>
      </c>
      <c r="J21" s="490">
        <f>SUM(J16,J17,J18,J19,J20)</f>
        <v>1402874</v>
      </c>
      <c r="K21" s="320">
        <f t="shared" si="11"/>
        <v>0</v>
      </c>
      <c r="L21" s="321">
        <f t="shared" si="11"/>
        <v>54626827</v>
      </c>
      <c r="M21" s="510">
        <f>ROUND(I21/G21,4)</f>
        <v>0.1143</v>
      </c>
      <c r="N21" s="511">
        <v>4.8500000000000001E-2</v>
      </c>
      <c r="O21" s="472">
        <f>SUM(M21-N21)*100</f>
        <v>6.58</v>
      </c>
      <c r="P21" s="325">
        <f>ROUND(H21/F21,4)</f>
        <v>1.2483</v>
      </c>
      <c r="Q21" s="325">
        <v>0.13950000000000001</v>
      </c>
    </row>
    <row r="22" spans="1:17" ht="29.25" customHeight="1" thickTop="1" thickBot="1">
      <c r="A22" s="1140"/>
      <c r="B22" s="1116" t="s">
        <v>46</v>
      </c>
      <c r="C22" s="1117"/>
      <c r="D22" s="1117"/>
      <c r="E22" s="1118"/>
      <c r="F22" s="304">
        <f>F15+F21</f>
        <v>1316268000</v>
      </c>
      <c r="G22" s="305">
        <f t="shared" ref="G22" si="12">SUM(G15+G21)</f>
        <v>1342186145</v>
      </c>
      <c r="H22" s="81">
        <f t="shared" ref="H22:L22" si="13">SUM(H15+H21)</f>
        <v>926696668</v>
      </c>
      <c r="I22" s="81">
        <f t="shared" si="13"/>
        <v>925748891</v>
      </c>
      <c r="J22" s="489">
        <f t="shared" si="13"/>
        <v>-389571332</v>
      </c>
      <c r="K22" s="306">
        <f t="shared" si="13"/>
        <v>947777</v>
      </c>
      <c r="L22" s="307">
        <f t="shared" si="13"/>
        <v>416437254</v>
      </c>
      <c r="M22" s="512">
        <f>ROUND(I22/G22,4)</f>
        <v>0.68969999999999998</v>
      </c>
      <c r="N22" s="513">
        <v>0.67079999999999995</v>
      </c>
      <c r="O22" s="473">
        <f>SUM(M22-N22)*100</f>
        <v>1.8900000000000028</v>
      </c>
      <c r="P22" s="95">
        <f>ROUND(H22/F22,4)</f>
        <v>0.70399999999999996</v>
      </c>
      <c r="Q22" s="95">
        <v>0.9526</v>
      </c>
    </row>
    <row r="23" spans="1:17" ht="24" customHeight="1" thickBot="1">
      <c r="B23" s="60"/>
      <c r="C23" s="60"/>
      <c r="D23" s="60"/>
      <c r="E23" s="60"/>
      <c r="M23" s="61"/>
      <c r="N23" s="61"/>
      <c r="O23" s="474"/>
      <c r="P23" s="62"/>
      <c r="Q23" s="62"/>
    </row>
    <row r="24" spans="1:17" ht="29.25" customHeight="1">
      <c r="A24" s="1113" t="s">
        <v>104</v>
      </c>
      <c r="B24" s="1114"/>
      <c r="C24" s="1114"/>
      <c r="D24" s="1114"/>
      <c r="E24" s="1115"/>
      <c r="F24" s="1119" t="s">
        <v>1</v>
      </c>
      <c r="G24" s="1121" t="s">
        <v>2</v>
      </c>
      <c r="H24" s="6" t="s">
        <v>112</v>
      </c>
      <c r="I24" s="63"/>
      <c r="J24" s="481" t="s">
        <v>4</v>
      </c>
      <c r="K24" s="361" t="s">
        <v>5</v>
      </c>
      <c r="L24" s="364" t="s">
        <v>113</v>
      </c>
      <c r="M24" s="1123" t="s">
        <v>7</v>
      </c>
      <c r="N24" s="1124"/>
      <c r="O24" s="462" t="s">
        <v>95</v>
      </c>
      <c r="P24" s="9" t="s">
        <v>8</v>
      </c>
      <c r="Q24" s="9" t="s">
        <v>9</v>
      </c>
    </row>
    <row r="25" spans="1:17" ht="29.25" customHeight="1" thickBot="1">
      <c r="A25" s="1116"/>
      <c r="B25" s="1117"/>
      <c r="C25" s="1117"/>
      <c r="D25" s="1117"/>
      <c r="E25" s="1118"/>
      <c r="F25" s="1120"/>
      <c r="G25" s="1122"/>
      <c r="H25" s="495" t="s">
        <v>109</v>
      </c>
      <c r="I25" s="64"/>
      <c r="J25" s="482" t="s">
        <v>10</v>
      </c>
      <c r="K25" s="274" t="s">
        <v>110</v>
      </c>
      <c r="L25" s="303" t="s">
        <v>109</v>
      </c>
      <c r="M25" s="13" t="s">
        <v>12</v>
      </c>
      <c r="N25" s="14" t="s">
        <v>94</v>
      </c>
      <c r="O25" s="463" t="s">
        <v>13</v>
      </c>
      <c r="P25" s="16" t="s">
        <v>14</v>
      </c>
      <c r="Q25" s="16" t="s">
        <v>120</v>
      </c>
    </row>
    <row r="26" spans="1:17" ht="29.25" customHeight="1" thickBot="1">
      <c r="A26" s="1138" t="s">
        <v>47</v>
      </c>
      <c r="B26" s="210" t="s">
        <v>17</v>
      </c>
      <c r="C26" s="1141" t="s">
        <v>48</v>
      </c>
      <c r="D26" s="1142"/>
      <c r="E26" s="178"/>
      <c r="F26" s="243">
        <v>260087000</v>
      </c>
      <c r="G26" s="211">
        <v>289126100</v>
      </c>
      <c r="H26" s="211">
        <v>123136100</v>
      </c>
      <c r="I26" s="211">
        <f t="shared" ref="I26:I27" si="14">H26-K26</f>
        <v>123101500</v>
      </c>
      <c r="J26" s="492">
        <f>SUM(H26-F26)</f>
        <v>-136950900</v>
      </c>
      <c r="K26" s="213">
        <v>34600</v>
      </c>
      <c r="L26" s="333">
        <f t="shared" ref="L26:L27" si="15">SUM(G26-H26+K26)</f>
        <v>166024600</v>
      </c>
      <c r="M26" s="496">
        <f t="shared" ref="M26:M28" si="16">ROUND(I26/G26,4)</f>
        <v>0.42580000000000001</v>
      </c>
      <c r="N26" s="497">
        <v>0.43340000000000001</v>
      </c>
      <c r="O26" s="464">
        <f>SUM(M26-N26)*100</f>
        <v>-0.75999999999999956</v>
      </c>
      <c r="P26" s="214">
        <f>ROUND(H26/F26,4)</f>
        <v>0.47339999999999999</v>
      </c>
      <c r="Q26" s="184">
        <v>0.98299999999999998</v>
      </c>
    </row>
    <row r="27" spans="1:17" ht="29.25" customHeight="1" thickBot="1">
      <c r="A27" s="1139"/>
      <c r="B27" s="334" t="s">
        <v>38</v>
      </c>
      <c r="C27" s="1143" t="s">
        <v>48</v>
      </c>
      <c r="D27" s="1144"/>
      <c r="E27" s="335"/>
      <c r="F27" s="358">
        <v>6341000</v>
      </c>
      <c r="G27" s="336">
        <v>35655025</v>
      </c>
      <c r="H27" s="336">
        <v>3744741</v>
      </c>
      <c r="I27" s="336">
        <f t="shared" si="14"/>
        <v>3744741</v>
      </c>
      <c r="J27" s="493">
        <f>SUM(H27-F27)</f>
        <v>-2596259</v>
      </c>
      <c r="K27" s="338">
        <v>0</v>
      </c>
      <c r="L27" s="339">
        <f t="shared" si="15"/>
        <v>31910284</v>
      </c>
      <c r="M27" s="514">
        <f t="shared" si="16"/>
        <v>0.105</v>
      </c>
      <c r="N27" s="515">
        <v>0.10580000000000001</v>
      </c>
      <c r="O27" s="475">
        <f>SUM(M27-N27)*100</f>
        <v>-8.0000000000000904E-2</v>
      </c>
      <c r="P27" s="343">
        <f>ROUND(H27/F27,4)</f>
        <v>0.59060000000000001</v>
      </c>
      <c r="Q27" s="459">
        <v>0.18490000000000001</v>
      </c>
    </row>
    <row r="28" spans="1:17" ht="29.25" customHeight="1" thickTop="1" thickBot="1">
      <c r="A28" s="1140"/>
      <c r="B28" s="1116" t="s">
        <v>45</v>
      </c>
      <c r="C28" s="1117"/>
      <c r="D28" s="1117"/>
      <c r="E28" s="1118"/>
      <c r="F28" s="304">
        <f>SUM(F26:F27)</f>
        <v>266428000</v>
      </c>
      <c r="G28" s="81">
        <f>SUM(G26:G27)</f>
        <v>324781125</v>
      </c>
      <c r="H28" s="81">
        <f t="shared" ref="H28:L28" si="17">SUM(H26:H27)</f>
        <v>126880841</v>
      </c>
      <c r="I28" s="81">
        <f t="shared" si="17"/>
        <v>126846241</v>
      </c>
      <c r="J28" s="489">
        <f t="shared" si="17"/>
        <v>-139547159</v>
      </c>
      <c r="K28" s="82">
        <f t="shared" si="17"/>
        <v>34600</v>
      </c>
      <c r="L28" s="305">
        <f t="shared" si="17"/>
        <v>197934884</v>
      </c>
      <c r="M28" s="512">
        <f t="shared" si="16"/>
        <v>0.3906</v>
      </c>
      <c r="N28" s="513">
        <v>0.39240000000000003</v>
      </c>
      <c r="O28" s="473">
        <f>SUM(M28-N28)*100</f>
        <v>-0.18000000000000238</v>
      </c>
      <c r="P28" s="95">
        <f>ROUND(H28/F28,4)</f>
        <v>0.47620000000000001</v>
      </c>
      <c r="Q28" s="95">
        <v>0.88339999999999996</v>
      </c>
    </row>
    <row r="29" spans="1:17" ht="24" customHeight="1" thickBot="1">
      <c r="A29" s="73"/>
      <c r="B29" s="73"/>
      <c r="C29" s="73"/>
      <c r="D29" s="73"/>
      <c r="E29" s="74"/>
      <c r="M29" s="75"/>
      <c r="N29" s="76"/>
      <c r="O29" s="474"/>
      <c r="P29" s="75"/>
      <c r="Q29" s="75"/>
    </row>
    <row r="30" spans="1:17" ht="29.25" customHeight="1">
      <c r="A30" s="1113" t="s">
        <v>104</v>
      </c>
      <c r="B30" s="1114"/>
      <c r="C30" s="1114"/>
      <c r="D30" s="1114"/>
      <c r="E30" s="1115"/>
      <c r="F30" s="1119" t="s">
        <v>1</v>
      </c>
      <c r="G30" s="1121" t="s">
        <v>2</v>
      </c>
      <c r="H30" s="6" t="s">
        <v>112</v>
      </c>
      <c r="I30" s="63"/>
      <c r="J30" s="481" t="s">
        <v>4</v>
      </c>
      <c r="K30" s="361" t="s">
        <v>5</v>
      </c>
      <c r="L30" s="364" t="s">
        <v>113</v>
      </c>
      <c r="M30" s="1123" t="s">
        <v>7</v>
      </c>
      <c r="N30" s="1124"/>
      <c r="O30" s="462" t="s">
        <v>95</v>
      </c>
      <c r="P30" s="9" t="s">
        <v>8</v>
      </c>
      <c r="Q30" s="9" t="s">
        <v>9</v>
      </c>
    </row>
    <row r="31" spans="1:17" ht="29.25" customHeight="1" thickBot="1">
      <c r="A31" s="1116"/>
      <c r="B31" s="1117"/>
      <c r="C31" s="1117"/>
      <c r="D31" s="1117"/>
      <c r="E31" s="1118"/>
      <c r="F31" s="1120"/>
      <c r="G31" s="1122"/>
      <c r="H31" s="495" t="s">
        <v>109</v>
      </c>
      <c r="I31" s="64"/>
      <c r="J31" s="482" t="s">
        <v>10</v>
      </c>
      <c r="K31" s="274" t="s">
        <v>110</v>
      </c>
      <c r="L31" s="303" t="s">
        <v>109</v>
      </c>
      <c r="M31" s="13" t="s">
        <v>12</v>
      </c>
      <c r="N31" s="14" t="s">
        <v>94</v>
      </c>
      <c r="O31" s="463" t="s">
        <v>13</v>
      </c>
      <c r="P31" s="16" t="s">
        <v>14</v>
      </c>
      <c r="Q31" s="16" t="s">
        <v>120</v>
      </c>
    </row>
    <row r="32" spans="1:17" ht="29.25" customHeight="1" thickBot="1">
      <c r="A32" s="1125" t="s">
        <v>49</v>
      </c>
      <c r="B32" s="215" t="s">
        <v>50</v>
      </c>
      <c r="C32" s="1128" t="s">
        <v>51</v>
      </c>
      <c r="D32" s="1129"/>
      <c r="E32" s="216"/>
      <c r="F32" s="243">
        <v>230932000</v>
      </c>
      <c r="G32" s="211">
        <v>239292700</v>
      </c>
      <c r="H32" s="211">
        <v>122215700</v>
      </c>
      <c r="I32" s="345">
        <f t="shared" ref="I32" si="18">H32-K32</f>
        <v>121457700</v>
      </c>
      <c r="J32" s="483">
        <f>SUM(H32-F32)</f>
        <v>-108716300</v>
      </c>
      <c r="K32" s="231">
        <v>758000</v>
      </c>
      <c r="L32" s="346">
        <f>SUM(G32-H32)</f>
        <v>117077000</v>
      </c>
      <c r="M32" s="496">
        <f t="shared" ref="M32:M34" si="19">ROUND(I32/G32,4)</f>
        <v>0.50760000000000005</v>
      </c>
      <c r="N32" s="516">
        <v>0.49609999999999999</v>
      </c>
      <c r="O32" s="464">
        <f>SUM(M32-N32)*100</f>
        <v>1.1500000000000066</v>
      </c>
      <c r="P32" s="214">
        <f>ROUND(H32/F32,4)</f>
        <v>0.5292</v>
      </c>
      <c r="Q32" s="460">
        <v>0.99850000000000005</v>
      </c>
    </row>
    <row r="33" spans="1:17" ht="29.25" customHeight="1" thickBot="1">
      <c r="A33" s="1126"/>
      <c r="B33" s="347" t="s">
        <v>38</v>
      </c>
      <c r="C33" s="1132" t="s">
        <v>51</v>
      </c>
      <c r="D33" s="1133"/>
      <c r="E33" s="335"/>
      <c r="F33" s="359">
        <v>149000</v>
      </c>
      <c r="G33" s="348">
        <v>620700</v>
      </c>
      <c r="H33" s="348">
        <v>156712</v>
      </c>
      <c r="I33" s="348">
        <f>H33-K33</f>
        <v>156712</v>
      </c>
      <c r="J33" s="494">
        <f>SUM(H33-F33)</f>
        <v>7712</v>
      </c>
      <c r="K33" s="350">
        <v>0</v>
      </c>
      <c r="L33" s="339">
        <f>SUM(G33-H33)</f>
        <v>463988</v>
      </c>
      <c r="M33" s="514">
        <f t="shared" si="19"/>
        <v>0.2525</v>
      </c>
      <c r="N33" s="515">
        <v>0.19120000000000001</v>
      </c>
      <c r="O33" s="475">
        <f>SUM(M33-N33)*100</f>
        <v>6.129999999999999</v>
      </c>
      <c r="P33" s="343">
        <f>ROUND(H33/F33,4)</f>
        <v>1.0518000000000001</v>
      </c>
      <c r="Q33" s="459">
        <v>0.4602</v>
      </c>
    </row>
    <row r="34" spans="1:17" ht="29.25" customHeight="1" thickTop="1" thickBot="1">
      <c r="A34" s="1127"/>
      <c r="B34" s="1116" t="s">
        <v>52</v>
      </c>
      <c r="C34" s="1117"/>
      <c r="D34" s="1117"/>
      <c r="E34" s="1118"/>
      <c r="F34" s="304">
        <f>SUM(F32:F33)</f>
        <v>231081000</v>
      </c>
      <c r="G34" s="81">
        <f>SUM(G32:G33)</f>
        <v>239913400</v>
      </c>
      <c r="H34" s="81">
        <f t="shared" ref="H34:L34" si="20">SUM(H32:H33)</f>
        <v>122372412</v>
      </c>
      <c r="I34" s="81">
        <f t="shared" si="20"/>
        <v>121614412</v>
      </c>
      <c r="J34" s="489">
        <f t="shared" si="20"/>
        <v>-108708588</v>
      </c>
      <c r="K34" s="82">
        <f t="shared" si="20"/>
        <v>758000</v>
      </c>
      <c r="L34" s="81">
        <f t="shared" si="20"/>
        <v>117540988</v>
      </c>
      <c r="M34" s="512">
        <f t="shared" si="19"/>
        <v>0.50690000000000002</v>
      </c>
      <c r="N34" s="513">
        <v>0.49509999999999998</v>
      </c>
      <c r="O34" s="473">
        <f>SUM(M34-N34)*100</f>
        <v>1.1800000000000033</v>
      </c>
      <c r="P34" s="95">
        <f>ROUND(H34/F34,4)</f>
        <v>0.52959999999999996</v>
      </c>
      <c r="Q34" s="95">
        <v>0.99680000000000002</v>
      </c>
    </row>
    <row r="35" spans="1:17" ht="24" customHeight="1" thickBot="1">
      <c r="A35" s="83"/>
      <c r="B35" s="84"/>
      <c r="C35" s="84"/>
      <c r="D35" s="84"/>
      <c r="E35" s="84"/>
      <c r="M35" s="85"/>
      <c r="N35" s="86"/>
      <c r="O35" s="476"/>
      <c r="P35" s="86"/>
      <c r="Q35" s="87"/>
    </row>
    <row r="36" spans="1:17" ht="29.25" customHeight="1">
      <c r="A36" s="1113" t="s">
        <v>104</v>
      </c>
      <c r="B36" s="1114"/>
      <c r="C36" s="1114"/>
      <c r="D36" s="1114"/>
      <c r="E36" s="1115"/>
      <c r="F36" s="1119" t="s">
        <v>1</v>
      </c>
      <c r="G36" s="1121" t="s">
        <v>2</v>
      </c>
      <c r="H36" s="6" t="s">
        <v>112</v>
      </c>
      <c r="I36" s="63"/>
      <c r="J36" s="481" t="s">
        <v>4</v>
      </c>
      <c r="K36" s="361" t="s">
        <v>5</v>
      </c>
      <c r="L36" s="364" t="s">
        <v>113</v>
      </c>
      <c r="M36" s="1123" t="s">
        <v>7</v>
      </c>
      <c r="N36" s="1124"/>
      <c r="O36" s="462" t="s">
        <v>95</v>
      </c>
      <c r="P36" s="9" t="s">
        <v>8</v>
      </c>
      <c r="Q36" s="9" t="s">
        <v>9</v>
      </c>
    </row>
    <row r="37" spans="1:17" ht="29.25" customHeight="1" thickBot="1">
      <c r="A37" s="1116"/>
      <c r="B37" s="1117"/>
      <c r="C37" s="1117"/>
      <c r="D37" s="1117"/>
      <c r="E37" s="1118"/>
      <c r="F37" s="1120"/>
      <c r="G37" s="1122"/>
      <c r="H37" s="495" t="s">
        <v>109</v>
      </c>
      <c r="I37" s="64"/>
      <c r="J37" s="482" t="s">
        <v>10</v>
      </c>
      <c r="K37" s="274" t="s">
        <v>110</v>
      </c>
      <c r="L37" s="303" t="s">
        <v>109</v>
      </c>
      <c r="M37" s="13" t="s">
        <v>12</v>
      </c>
      <c r="N37" s="14" t="s">
        <v>94</v>
      </c>
      <c r="O37" s="463" t="s">
        <v>13</v>
      </c>
      <c r="P37" s="16" t="s">
        <v>14</v>
      </c>
      <c r="Q37" s="16" t="s">
        <v>120</v>
      </c>
    </row>
    <row r="38" spans="1:17" ht="29.25" customHeight="1" thickBot="1">
      <c r="A38" s="1125" t="s">
        <v>53</v>
      </c>
      <c r="B38" s="215" t="s">
        <v>50</v>
      </c>
      <c r="C38" s="1128" t="s">
        <v>54</v>
      </c>
      <c r="D38" s="1129"/>
      <c r="E38" s="216"/>
      <c r="F38" s="243">
        <v>176542000</v>
      </c>
      <c r="G38" s="211">
        <v>188517000</v>
      </c>
      <c r="H38" s="211">
        <v>92571800</v>
      </c>
      <c r="I38" s="211">
        <f t="shared" ref="I38:I39" si="21">H38-K38</f>
        <v>91743600</v>
      </c>
      <c r="J38" s="492">
        <f>SUM(H38-F38)</f>
        <v>-83970200</v>
      </c>
      <c r="K38" s="213">
        <v>828200</v>
      </c>
      <c r="L38" s="261">
        <f>SUM(G38-H38)</f>
        <v>95945200</v>
      </c>
      <c r="M38" s="517">
        <f t="shared" ref="M38:M40" si="22">ROUND(I38/G38,4)</f>
        <v>0.48670000000000002</v>
      </c>
      <c r="N38" s="516">
        <v>0.47249999999999998</v>
      </c>
      <c r="O38" s="477">
        <f>SUM(M38-N38)*100</f>
        <v>1.4200000000000046</v>
      </c>
      <c r="P38" s="223">
        <f>ROUND(H38/F38,4)</f>
        <v>0.52439999999999998</v>
      </c>
      <c r="Q38" s="460">
        <v>0.99919999999999998</v>
      </c>
    </row>
    <row r="39" spans="1:17" ht="29.25" customHeight="1" thickBot="1">
      <c r="A39" s="1126"/>
      <c r="B39" s="351" t="s">
        <v>38</v>
      </c>
      <c r="C39" s="1130" t="s">
        <v>54</v>
      </c>
      <c r="D39" s="1131"/>
      <c r="E39" s="352"/>
      <c r="F39" s="358">
        <v>377000</v>
      </c>
      <c r="G39" s="353">
        <v>225504</v>
      </c>
      <c r="H39" s="353">
        <v>146304</v>
      </c>
      <c r="I39" s="353">
        <f t="shared" si="21"/>
        <v>146304</v>
      </c>
      <c r="J39" s="493">
        <f>SUM(H39-F39)</f>
        <v>-230696</v>
      </c>
      <c r="K39" s="338">
        <v>0</v>
      </c>
      <c r="L39" s="321">
        <f>SUM(G39-H39)</f>
        <v>79200</v>
      </c>
      <c r="M39" s="510">
        <f t="shared" si="22"/>
        <v>0.64880000000000004</v>
      </c>
      <c r="N39" s="511">
        <v>0.64810000000000001</v>
      </c>
      <c r="O39" s="475">
        <f>SUM(M39-N39)*100</f>
        <v>7.0000000000003393E-2</v>
      </c>
      <c r="P39" s="325">
        <f>ROUND(H39/F39,4)</f>
        <v>0.3881</v>
      </c>
      <c r="Q39" s="325">
        <v>0.84960000000000002</v>
      </c>
    </row>
    <row r="40" spans="1:17" ht="29.25" customHeight="1" thickTop="1" thickBot="1">
      <c r="A40" s="1127"/>
      <c r="B40" s="1116" t="s">
        <v>52</v>
      </c>
      <c r="C40" s="1117"/>
      <c r="D40" s="1117"/>
      <c r="E40" s="1118"/>
      <c r="F40" s="304">
        <f>SUM(F38:F39)</f>
        <v>176919000</v>
      </c>
      <c r="G40" s="81">
        <f>SUM(G38:G39)</f>
        <v>188742504</v>
      </c>
      <c r="H40" s="81">
        <f t="shared" ref="H40:L40" si="23">SUM(H38:H39)</f>
        <v>92718104</v>
      </c>
      <c r="I40" s="81">
        <f t="shared" si="23"/>
        <v>91889904</v>
      </c>
      <c r="J40" s="489">
        <f t="shared" si="23"/>
        <v>-84200896</v>
      </c>
      <c r="K40" s="82">
        <f t="shared" si="23"/>
        <v>828200</v>
      </c>
      <c r="L40" s="81">
        <f t="shared" si="23"/>
        <v>96024400</v>
      </c>
      <c r="M40" s="512">
        <f t="shared" si="22"/>
        <v>0.4869</v>
      </c>
      <c r="N40" s="513">
        <v>0.47339999999999999</v>
      </c>
      <c r="O40" s="478">
        <f>SUM(M40-N40)*100</f>
        <v>1.3500000000000012</v>
      </c>
      <c r="P40" s="95">
        <f>ROUND(H40/F40,4)</f>
        <v>0.52410000000000001</v>
      </c>
      <c r="Q40" s="95">
        <v>0.99839999999999995</v>
      </c>
    </row>
  </sheetData>
  <mergeCells count="48">
    <mergeCell ref="A36:E37"/>
    <mergeCell ref="F36:F37"/>
    <mergeCell ref="G36:G37"/>
    <mergeCell ref="M36:N36"/>
    <mergeCell ref="A38:A40"/>
    <mergeCell ref="C38:D38"/>
    <mergeCell ref="C39:D39"/>
    <mergeCell ref="B40:E40"/>
    <mergeCell ref="G30:G31"/>
    <mergeCell ref="M30:N30"/>
    <mergeCell ref="A32:A34"/>
    <mergeCell ref="C32:D32"/>
    <mergeCell ref="C33:D33"/>
    <mergeCell ref="B34:E34"/>
    <mergeCell ref="F30:F31"/>
    <mergeCell ref="A26:A28"/>
    <mergeCell ref="C26:D26"/>
    <mergeCell ref="C27:D27"/>
    <mergeCell ref="B28:E28"/>
    <mergeCell ref="A30:E31"/>
    <mergeCell ref="M24:N24"/>
    <mergeCell ref="B16:B20"/>
    <mergeCell ref="C16:D16"/>
    <mergeCell ref="C17:D17"/>
    <mergeCell ref="C18:D18"/>
    <mergeCell ref="C19:D19"/>
    <mergeCell ref="C20:D20"/>
    <mergeCell ref="B21:E21"/>
    <mergeCell ref="B22:E22"/>
    <mergeCell ref="A24:E25"/>
    <mergeCell ref="F24:F25"/>
    <mergeCell ref="G24:G25"/>
    <mergeCell ref="A1:H1"/>
    <mergeCell ref="A3:E4"/>
    <mergeCell ref="F3:F4"/>
    <mergeCell ref="G3:G4"/>
    <mergeCell ref="C10:D10"/>
    <mergeCell ref="M3:N3"/>
    <mergeCell ref="A5:A22"/>
    <mergeCell ref="B5:B14"/>
    <mergeCell ref="C5:D5"/>
    <mergeCell ref="C6:D6"/>
    <mergeCell ref="C7:D7"/>
    <mergeCell ref="B15:E15"/>
    <mergeCell ref="C11:D11"/>
    <mergeCell ref="C12:D12"/>
    <mergeCell ref="C13:D13"/>
    <mergeCell ref="C14:D14"/>
  </mergeCells>
  <phoneticPr fontId="3"/>
  <printOptions horizontalCentered="1"/>
  <pageMargins left="0.19685039370078741" right="0.19685039370078741" top="0.59055118110236227" bottom="0.19685039370078741" header="0.31496062992125984" footer="0.31496062992125984"/>
  <pageSetup paperSize="9" scale="50" fitToWidth="0" fitToHeight="0" orientation="landscape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72"/>
  <sheetViews>
    <sheetView view="pageBreakPreview" topLeftCell="A19" zoomScaleNormal="100" zoomScaleSheetLayoutView="100" workbookViewId="0">
      <selection activeCell="A2" sqref="A2"/>
    </sheetView>
  </sheetViews>
  <sheetFormatPr defaultColWidth="9" defaultRowHeight="13.5"/>
  <cols>
    <col min="1" max="1" width="11" style="99" bestFit="1" customWidth="1"/>
    <col min="2" max="2" width="3.625" style="99" customWidth="1"/>
    <col min="3" max="4" width="13.625" style="99" customWidth="1"/>
    <col min="5" max="5" width="3.125" style="99" customWidth="1"/>
    <col min="6" max="7" width="13.625" style="99" customWidth="1"/>
    <col min="8" max="8" width="3.75" style="99" customWidth="1"/>
    <col min="9" max="10" width="13.625" style="99" customWidth="1"/>
    <col min="11" max="11" width="2.625" style="99" customWidth="1"/>
    <col min="12" max="17" width="13.625" style="99" customWidth="1"/>
    <col min="18" max="18" width="3.625" style="99" customWidth="1"/>
    <col min="19" max="16384" width="9" style="99"/>
  </cols>
  <sheetData>
    <row r="1" spans="1:18" ht="21" customHeight="1" thickBot="1">
      <c r="A1" s="1284" t="s">
        <v>118</v>
      </c>
      <c r="B1" s="1284"/>
      <c r="C1" s="1284"/>
      <c r="D1" s="1284"/>
      <c r="E1" s="1284"/>
      <c r="F1" s="1284"/>
      <c r="G1" s="1284"/>
      <c r="H1" s="1284"/>
      <c r="I1" s="1284"/>
      <c r="J1" s="1284"/>
      <c r="K1" s="1284"/>
      <c r="L1" s="1284"/>
      <c r="M1" s="1284"/>
      <c r="N1" s="1284"/>
      <c r="O1" s="1284"/>
      <c r="P1" s="1284"/>
      <c r="Q1" s="1284"/>
      <c r="R1" s="1284"/>
    </row>
    <row r="2" spans="1:18">
      <c r="B2" s="438"/>
      <c r="C2" s="1299" t="s">
        <v>56</v>
      </c>
      <c r="D2" s="1300"/>
      <c r="F2" s="1291"/>
      <c r="G2" s="1291"/>
      <c r="H2" s="438"/>
      <c r="I2" s="1301" t="s">
        <v>57</v>
      </c>
      <c r="J2" s="1300"/>
      <c r="K2" s="442"/>
      <c r="L2" s="1299" t="s">
        <v>105</v>
      </c>
      <c r="M2" s="1300"/>
      <c r="N2" s="442"/>
      <c r="O2" s="443" t="s">
        <v>59</v>
      </c>
      <c r="P2" s="444"/>
    </row>
    <row r="3" spans="1:18">
      <c r="B3" s="439"/>
      <c r="C3" s="440" t="s">
        <v>69</v>
      </c>
      <c r="D3" s="441" t="s">
        <v>115</v>
      </c>
      <c r="F3" s="363"/>
      <c r="G3" s="363"/>
      <c r="H3" s="445"/>
      <c r="I3" s="440" t="s">
        <v>69</v>
      </c>
      <c r="J3" s="441" t="s">
        <v>115</v>
      </c>
      <c r="K3" s="439"/>
      <c r="L3" s="440" t="s">
        <v>69</v>
      </c>
      <c r="M3" s="441" t="s">
        <v>115</v>
      </c>
      <c r="N3" s="439"/>
      <c r="O3" s="440" t="s">
        <v>69</v>
      </c>
      <c r="P3" s="441" t="s">
        <v>115</v>
      </c>
    </row>
    <row r="4" spans="1:18">
      <c r="B4" s="422" t="s">
        <v>60</v>
      </c>
      <c r="C4" s="367"/>
      <c r="D4" s="423"/>
      <c r="E4" s="365"/>
      <c r="F4" s="104"/>
      <c r="G4" s="104"/>
      <c r="H4" s="388" t="s">
        <v>61</v>
      </c>
      <c r="I4" s="117">
        <v>221960000</v>
      </c>
      <c r="J4" s="371">
        <v>111812500</v>
      </c>
      <c r="K4" s="374" t="s">
        <v>61</v>
      </c>
      <c r="L4" s="117">
        <v>24838300</v>
      </c>
      <c r="M4" s="371">
        <v>10307400</v>
      </c>
      <c r="N4" s="375" t="s">
        <v>61</v>
      </c>
      <c r="O4" s="117">
        <v>122048000</v>
      </c>
      <c r="P4" s="371">
        <v>59742800</v>
      </c>
      <c r="Q4" s="172">
        <f>P4/O4</f>
        <v>0.48950249082328262</v>
      </c>
    </row>
    <row r="5" spans="1:18" ht="14.25" thickBot="1">
      <c r="B5" s="422" t="s">
        <v>60</v>
      </c>
      <c r="C5" s="103"/>
      <c r="D5" s="373"/>
      <c r="E5" s="365"/>
      <c r="F5" s="104"/>
      <c r="G5" s="104"/>
      <c r="H5" s="389" t="s">
        <v>62</v>
      </c>
      <c r="I5" s="382">
        <v>17306500</v>
      </c>
      <c r="J5" s="379">
        <v>10403200</v>
      </c>
      <c r="K5" s="380" t="s">
        <v>62</v>
      </c>
      <c r="L5" s="382">
        <v>264287800</v>
      </c>
      <c r="M5" s="379">
        <v>112828700</v>
      </c>
      <c r="N5" s="381" t="s">
        <v>62</v>
      </c>
      <c r="O5" s="382">
        <v>66469000</v>
      </c>
      <c r="P5" s="379">
        <v>32829000</v>
      </c>
      <c r="Q5" s="172">
        <f>P5/O5</f>
        <v>0.49389941175585611</v>
      </c>
    </row>
    <row r="6" spans="1:18" ht="14.25" thickTop="1">
      <c r="B6" s="422" t="s">
        <v>60</v>
      </c>
      <c r="C6" s="103"/>
      <c r="D6" s="373"/>
      <c r="E6" s="365"/>
      <c r="F6" s="104"/>
      <c r="G6" s="104"/>
      <c r="H6" s="390"/>
      <c r="I6" s="377">
        <f>SUM(I4:I5)</f>
        <v>239266500</v>
      </c>
      <c r="J6" s="430">
        <f>SUM(J4:J5)</f>
        <v>122215700</v>
      </c>
      <c r="K6" s="376"/>
      <c r="L6" s="377">
        <f>SUM(L4:L5)</f>
        <v>289126100</v>
      </c>
      <c r="M6" s="430">
        <f>SUM(M4:M5)</f>
        <v>123136100</v>
      </c>
      <c r="N6" s="378"/>
      <c r="O6" s="377">
        <f>SUM(O4:O5)</f>
        <v>188517000</v>
      </c>
      <c r="P6" s="430">
        <f>SUM(P4:P5)</f>
        <v>92571800</v>
      </c>
      <c r="Q6" s="172">
        <f>P6/O6</f>
        <v>0.49105279629953796</v>
      </c>
    </row>
    <row r="7" spans="1:18">
      <c r="B7" s="422" t="s">
        <v>60</v>
      </c>
      <c r="C7" s="103"/>
      <c r="D7" s="373"/>
      <c r="E7" s="365"/>
      <c r="F7" s="104"/>
      <c r="G7" s="104"/>
      <c r="H7" s="388"/>
      <c r="I7" s="103"/>
      <c r="J7" s="373"/>
      <c r="K7" s="372"/>
      <c r="L7" s="103"/>
      <c r="M7" s="373"/>
      <c r="N7" s="372"/>
      <c r="O7" s="103"/>
      <c r="P7" s="373"/>
      <c r="Q7" s="104"/>
    </row>
    <row r="8" spans="1:18">
      <c r="B8" s="422" t="s">
        <v>60</v>
      </c>
      <c r="C8" s="103"/>
      <c r="D8" s="373"/>
      <c r="E8" s="365"/>
      <c r="F8" s="104"/>
      <c r="G8" s="104"/>
      <c r="H8" s="1302" t="s">
        <v>66</v>
      </c>
      <c r="I8" s="103"/>
      <c r="J8" s="373">
        <v>724300</v>
      </c>
      <c r="K8" s="374" t="s">
        <v>61</v>
      </c>
      <c r="L8" s="103"/>
      <c r="M8" s="373">
        <v>9900</v>
      </c>
      <c r="N8" s="375" t="s">
        <v>61</v>
      </c>
      <c r="O8" s="103"/>
      <c r="P8" s="373">
        <v>810600</v>
      </c>
      <c r="Q8" s="104"/>
    </row>
    <row r="9" spans="1:18" ht="14.25" thickBot="1">
      <c r="B9" s="422" t="s">
        <v>60</v>
      </c>
      <c r="C9" s="103"/>
      <c r="D9" s="373"/>
      <c r="E9" s="365"/>
      <c r="F9" s="104"/>
      <c r="G9" s="104"/>
      <c r="H9" s="1303"/>
      <c r="I9" s="387"/>
      <c r="J9" s="386">
        <v>33700</v>
      </c>
      <c r="K9" s="380" t="s">
        <v>62</v>
      </c>
      <c r="L9" s="387"/>
      <c r="M9" s="386">
        <v>24700</v>
      </c>
      <c r="N9" s="381" t="s">
        <v>62</v>
      </c>
      <c r="O9" s="387"/>
      <c r="P9" s="386">
        <v>17600</v>
      </c>
      <c r="Q9" s="104"/>
    </row>
    <row r="10" spans="1:18" ht="15" thickTop="1" thickBot="1">
      <c r="B10" s="422" t="s">
        <v>60</v>
      </c>
      <c r="C10" s="103"/>
      <c r="D10" s="373"/>
      <c r="E10" s="365"/>
      <c r="F10" s="104"/>
      <c r="G10" s="104"/>
      <c r="H10" s="1304"/>
      <c r="I10" s="385"/>
      <c r="J10" s="384">
        <f>SUM(J8:J9)</f>
        <v>758000</v>
      </c>
      <c r="K10" s="383"/>
      <c r="L10" s="385"/>
      <c r="M10" s="384">
        <f>SUM(M8:M9)</f>
        <v>34600</v>
      </c>
      <c r="N10" s="383"/>
      <c r="O10" s="385"/>
      <c r="P10" s="384">
        <f>SUM(P8:P9)</f>
        <v>828200</v>
      </c>
      <c r="Q10" s="104"/>
    </row>
    <row r="11" spans="1:18">
      <c r="B11" s="422" t="s">
        <v>60</v>
      </c>
      <c r="C11" s="103"/>
      <c r="D11" s="373"/>
      <c r="E11" s="365"/>
      <c r="F11" s="104"/>
      <c r="G11" s="104"/>
      <c r="H11" s="365"/>
      <c r="I11" s="104"/>
      <c r="J11" s="104"/>
      <c r="K11" s="104"/>
      <c r="L11" s="104"/>
      <c r="M11" s="104"/>
      <c r="N11" s="104"/>
      <c r="O11" s="104"/>
      <c r="P11" s="104"/>
      <c r="Q11" s="104"/>
    </row>
    <row r="12" spans="1:18">
      <c r="B12" s="422" t="s">
        <v>60</v>
      </c>
      <c r="C12" s="103"/>
      <c r="D12" s="373"/>
      <c r="E12" s="365"/>
      <c r="F12" s="104"/>
      <c r="G12" s="104"/>
      <c r="H12" s="365"/>
      <c r="I12" s="104"/>
      <c r="J12" s="104"/>
      <c r="K12" s="104"/>
      <c r="L12" s="104"/>
      <c r="M12" s="104"/>
      <c r="N12" s="104"/>
      <c r="O12" s="104"/>
      <c r="P12" s="104"/>
      <c r="Q12" s="104"/>
    </row>
    <row r="13" spans="1:18">
      <c r="B13" s="422" t="s">
        <v>60</v>
      </c>
      <c r="C13" s="103"/>
      <c r="D13" s="429"/>
      <c r="E13" s="365"/>
      <c r="F13" s="104"/>
      <c r="G13" s="104"/>
      <c r="H13" s="365"/>
      <c r="I13" s="104"/>
      <c r="J13" s="104"/>
      <c r="K13" s="104"/>
      <c r="L13" s="104"/>
      <c r="M13" s="104"/>
      <c r="N13" s="104"/>
      <c r="O13" s="104"/>
      <c r="P13" s="104"/>
      <c r="Q13" s="104"/>
    </row>
    <row r="14" spans="1:18" ht="14.25" thickBot="1">
      <c r="B14" s="422" t="s">
        <v>60</v>
      </c>
      <c r="C14" s="103"/>
      <c r="D14" s="373"/>
      <c r="E14" s="365"/>
      <c r="F14" s="104"/>
      <c r="G14" s="104"/>
      <c r="H14" s="365"/>
      <c r="I14" s="104"/>
      <c r="J14" s="104"/>
      <c r="K14" s="104"/>
      <c r="L14" s="104"/>
      <c r="M14" s="104"/>
      <c r="N14" s="104"/>
      <c r="O14" s="104"/>
      <c r="P14" s="104"/>
      <c r="Q14" s="104"/>
    </row>
    <row r="15" spans="1:18">
      <c r="B15" s="422" t="s">
        <v>60</v>
      </c>
      <c r="C15" s="103"/>
      <c r="D15" s="373"/>
      <c r="E15" s="365"/>
      <c r="F15" s="104"/>
      <c r="G15" s="104"/>
      <c r="H15" s="365"/>
      <c r="I15" s="104"/>
      <c r="J15" s="113"/>
      <c r="K15" s="285"/>
      <c r="L15" s="109"/>
      <c r="M15" s="110"/>
      <c r="N15" s="111" t="s">
        <v>67</v>
      </c>
      <c r="O15" s="110"/>
      <c r="P15" s="110"/>
      <c r="Q15" s="293"/>
      <c r="R15" s="114"/>
    </row>
    <row r="16" spans="1:18">
      <c r="B16" s="422" t="s">
        <v>60</v>
      </c>
      <c r="C16" s="103"/>
      <c r="D16" s="373"/>
      <c r="E16" s="365"/>
      <c r="F16" s="104"/>
      <c r="G16" s="104"/>
      <c r="H16" s="365"/>
      <c r="I16" s="104"/>
      <c r="J16" s="113"/>
      <c r="K16" s="285"/>
      <c r="L16" s="112" t="s">
        <v>68</v>
      </c>
      <c r="M16" s="113"/>
      <c r="N16" s="113">
        <v>572065300</v>
      </c>
      <c r="O16" s="113">
        <v>451825400</v>
      </c>
      <c r="P16" s="113">
        <v>0</v>
      </c>
      <c r="Q16" s="285"/>
      <c r="R16" s="114"/>
    </row>
    <row r="17" spans="1:18">
      <c r="B17" s="422" t="s">
        <v>60</v>
      </c>
      <c r="C17" s="103"/>
      <c r="D17" s="373"/>
      <c r="E17" s="365"/>
      <c r="F17" s="104"/>
      <c r="G17" s="104"/>
      <c r="H17" s="365"/>
      <c r="I17" s="104"/>
      <c r="J17" s="113"/>
      <c r="K17" s="285"/>
      <c r="L17" s="112"/>
      <c r="M17" s="113"/>
      <c r="N17" s="369" t="s">
        <v>69</v>
      </c>
      <c r="O17" s="369" t="s">
        <v>70</v>
      </c>
      <c r="P17" s="369" t="s">
        <v>71</v>
      </c>
      <c r="Q17" s="285"/>
      <c r="R17" s="114"/>
    </row>
    <row r="18" spans="1:18">
      <c r="B18" s="422" t="s">
        <v>60</v>
      </c>
      <c r="C18" s="103"/>
      <c r="D18" s="373"/>
      <c r="E18" s="365"/>
      <c r="F18" s="104"/>
      <c r="G18" s="104"/>
      <c r="H18" s="1305" t="s">
        <v>97</v>
      </c>
      <c r="I18" s="366" t="s">
        <v>74</v>
      </c>
      <c r="J18" s="113"/>
      <c r="K18" s="285"/>
      <c r="L18" s="112" t="s">
        <v>72</v>
      </c>
      <c r="M18" s="113"/>
      <c r="N18" s="173">
        <f>ROUND(N16*I59,0)</f>
        <v>522438521</v>
      </c>
      <c r="O18" s="173">
        <f>ROUND(O16*I59,0)</f>
        <v>412629456</v>
      </c>
      <c r="P18" s="173">
        <f>ROUND(P16*I59,0)</f>
        <v>0</v>
      </c>
      <c r="Q18" s="285"/>
      <c r="R18" s="114"/>
    </row>
    <row r="19" spans="1:18">
      <c r="B19" s="368"/>
      <c r="C19" s="103"/>
      <c r="D19" s="373"/>
      <c r="E19" s="365"/>
      <c r="F19" s="104"/>
      <c r="G19" s="104"/>
      <c r="H19" s="1306"/>
      <c r="I19" s="283">
        <v>0.60099999999999998</v>
      </c>
      <c r="J19" s="113"/>
      <c r="K19" s="285"/>
      <c r="L19" s="112" t="s">
        <v>73</v>
      </c>
      <c r="M19" s="113"/>
      <c r="N19" s="174">
        <f>ROUND(N16*I60,0)</f>
        <v>49626779</v>
      </c>
      <c r="O19" s="174">
        <f>ROUND(O16*I60,0)</f>
        <v>39195944</v>
      </c>
      <c r="P19" s="174">
        <f>ROUND(P16*I60,0)</f>
        <v>0</v>
      </c>
      <c r="Q19" s="285"/>
      <c r="R19" s="114"/>
    </row>
    <row r="20" spans="1:18" ht="14.25" thickBot="1">
      <c r="B20" s="428"/>
      <c r="C20" s="387"/>
      <c r="D20" s="386"/>
      <c r="E20" s="365"/>
      <c r="F20" s="104"/>
      <c r="G20" s="104"/>
      <c r="H20" s="1306"/>
      <c r="I20" s="450" t="s">
        <v>77</v>
      </c>
      <c r="J20" s="113"/>
      <c r="K20" s="285"/>
      <c r="L20" s="112"/>
      <c r="M20" s="113"/>
      <c r="N20" s="113"/>
      <c r="O20" s="113"/>
      <c r="P20" s="114"/>
      <c r="Q20" s="285"/>
      <c r="R20" s="114"/>
    </row>
    <row r="21" spans="1:18" ht="14.25" thickTop="1">
      <c r="B21" s="427" t="s">
        <v>75</v>
      </c>
      <c r="C21" s="367">
        <f>SUM(C4:C20)</f>
        <v>0</v>
      </c>
      <c r="D21" s="423">
        <f>SUM(D4:D20)</f>
        <v>0</v>
      </c>
      <c r="E21" s="365"/>
      <c r="F21" s="362" t="s">
        <v>102</v>
      </c>
      <c r="G21" s="362" t="s">
        <v>66</v>
      </c>
      <c r="H21" s="1306"/>
      <c r="I21" s="283">
        <v>0.39300000000000002</v>
      </c>
      <c r="J21" s="113"/>
      <c r="K21" s="285"/>
      <c r="L21" s="112" t="s">
        <v>76</v>
      </c>
      <c r="M21" s="113"/>
      <c r="N21" s="176">
        <f>C25</f>
        <v>875566764</v>
      </c>
      <c r="O21" s="176">
        <f>D25</f>
        <v>462798104</v>
      </c>
      <c r="P21" s="176">
        <f>G25</f>
        <v>1577000</v>
      </c>
      <c r="Q21" s="285"/>
      <c r="R21" s="114"/>
    </row>
    <row r="22" spans="1:18">
      <c r="B22" s="422" t="s">
        <v>61</v>
      </c>
      <c r="C22" s="117">
        <v>544365600</v>
      </c>
      <c r="D22" s="373">
        <v>281638300</v>
      </c>
      <c r="E22" s="104"/>
      <c r="F22" s="291">
        <f>D22/C22</f>
        <v>0.51736976032284188</v>
      </c>
      <c r="G22" s="103">
        <v>1390500</v>
      </c>
      <c r="H22" s="1306"/>
      <c r="I22" s="284" t="s">
        <v>82</v>
      </c>
      <c r="J22" s="113"/>
      <c r="K22" s="285"/>
      <c r="L22" s="112" t="s">
        <v>78</v>
      </c>
      <c r="M22" s="113"/>
      <c r="N22" s="176">
        <f>N21*I19</f>
        <v>526215625.16399997</v>
      </c>
      <c r="O22" s="176">
        <f>O21*I19</f>
        <v>278141660.50400001</v>
      </c>
      <c r="P22" s="176">
        <f>P21*I19</f>
        <v>947777</v>
      </c>
      <c r="Q22" s="285"/>
      <c r="R22" s="114"/>
    </row>
    <row r="23" spans="1:18">
      <c r="B23" s="422" t="s">
        <v>79</v>
      </c>
      <c r="C23" s="117">
        <v>45342800</v>
      </c>
      <c r="D23" s="371">
        <v>18852800</v>
      </c>
      <c r="E23" s="104"/>
      <c r="F23" s="291">
        <f>D23/C23</f>
        <v>0.41578376280247359</v>
      </c>
      <c r="G23" s="103">
        <v>63400</v>
      </c>
      <c r="H23" s="1306"/>
      <c r="I23" s="283">
        <v>6.0000000000000001E-3</v>
      </c>
      <c r="J23" s="113"/>
      <c r="K23" s="285"/>
      <c r="L23" s="112" t="s">
        <v>80</v>
      </c>
      <c r="M23" s="113"/>
      <c r="N23" s="176">
        <f>N21*I21</f>
        <v>344097738.25200003</v>
      </c>
      <c r="O23" s="176">
        <f>O21*I21</f>
        <v>181879654.87200001</v>
      </c>
      <c r="P23" s="176">
        <f>P21*I21</f>
        <v>619761</v>
      </c>
      <c r="Q23" s="285"/>
      <c r="R23" s="114"/>
    </row>
    <row r="24" spans="1:18" ht="14.25" thickBot="1">
      <c r="B24" s="426" t="s">
        <v>81</v>
      </c>
      <c r="C24" s="382">
        <v>285858364</v>
      </c>
      <c r="D24" s="379">
        <v>162307004</v>
      </c>
      <c r="E24" s="104"/>
      <c r="F24" s="437">
        <f>D24/C24</f>
        <v>0.56778819317667406</v>
      </c>
      <c r="G24" s="387">
        <v>123100</v>
      </c>
      <c r="H24" s="1307" t="s">
        <v>98</v>
      </c>
      <c r="I24" s="450" t="s">
        <v>74</v>
      </c>
      <c r="J24" s="1275" t="s">
        <v>108</v>
      </c>
      <c r="K24" s="285"/>
      <c r="L24" s="120" t="s">
        <v>83</v>
      </c>
      <c r="M24" s="121"/>
      <c r="N24" s="177">
        <f>N21*I23</f>
        <v>5253400.5839999998</v>
      </c>
      <c r="O24" s="177">
        <f>O21*I23</f>
        <v>2776788.6239999998</v>
      </c>
      <c r="P24" s="177">
        <f>P21*I23</f>
        <v>9462</v>
      </c>
      <c r="Q24" s="122"/>
      <c r="R24" s="114"/>
    </row>
    <row r="25" spans="1:18" ht="15" thickTop="1" thickBot="1">
      <c r="B25" s="424"/>
      <c r="C25" s="425">
        <f>SUM(C21:C24)</f>
        <v>875566764</v>
      </c>
      <c r="D25" s="431">
        <f>SUM(D21:D24)</f>
        <v>462798104</v>
      </c>
      <c r="E25" s="104"/>
      <c r="F25" s="435">
        <f>D25/C25</f>
        <v>0.52856974822310643</v>
      </c>
      <c r="G25" s="436">
        <f>SUM(G22:G24)</f>
        <v>1577000</v>
      </c>
      <c r="H25" s="1308"/>
      <c r="I25" s="283">
        <v>0.60499999999999998</v>
      </c>
      <c r="J25" s="1275"/>
      <c r="K25" s="104"/>
      <c r="L25" s="115"/>
      <c r="M25" s="104"/>
      <c r="N25" s="104"/>
      <c r="O25" s="104"/>
      <c r="P25" s="104"/>
      <c r="Q25" s="104"/>
    </row>
    <row r="26" spans="1:18"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</row>
    <row r="27" spans="1:18"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</row>
    <row r="28" spans="1:18" ht="21" customHeight="1" thickBot="1">
      <c r="A28" s="1295" t="s">
        <v>119</v>
      </c>
      <c r="B28" s="1295"/>
      <c r="C28" s="1295"/>
      <c r="D28" s="1295"/>
      <c r="E28" s="1295"/>
      <c r="F28" s="1295"/>
      <c r="G28" s="1295"/>
      <c r="H28" s="1295"/>
      <c r="I28" s="1295"/>
      <c r="J28" s="1295"/>
      <c r="K28" s="1295"/>
      <c r="L28" s="1295"/>
      <c r="M28" s="1295"/>
      <c r="N28" s="1295"/>
      <c r="O28" s="1295"/>
      <c r="P28" s="1295"/>
      <c r="Q28" s="1295"/>
      <c r="R28" s="1295"/>
    </row>
    <row r="29" spans="1:18">
      <c r="B29" s="1281" t="s">
        <v>56</v>
      </c>
      <c r="C29" s="1282"/>
      <c r="D29" s="1283"/>
      <c r="E29" s="1265" t="s">
        <v>85</v>
      </c>
      <c r="F29" s="1265"/>
      <c r="G29" s="1266"/>
      <c r="H29" s="1264" t="s">
        <v>116</v>
      </c>
      <c r="I29" s="1265"/>
      <c r="J29" s="1266"/>
      <c r="K29" s="1264" t="s">
        <v>117</v>
      </c>
      <c r="L29" s="1265"/>
      <c r="M29" s="1266"/>
      <c r="N29" s="1281" t="s">
        <v>57</v>
      </c>
      <c r="O29" s="1283"/>
      <c r="P29" s="1264" t="s">
        <v>59</v>
      </c>
      <c r="Q29" s="1265"/>
      <c r="R29" s="1266"/>
    </row>
    <row r="30" spans="1:18">
      <c r="B30" s="446" t="s">
        <v>79</v>
      </c>
      <c r="C30" s="447" t="s">
        <v>69</v>
      </c>
      <c r="D30" s="448" t="s">
        <v>115</v>
      </c>
      <c r="E30" s="449" t="s">
        <v>79</v>
      </c>
      <c r="F30" s="447" t="s">
        <v>69</v>
      </c>
      <c r="G30" s="448" t="s">
        <v>115</v>
      </c>
      <c r="H30" s="446" t="s">
        <v>79</v>
      </c>
      <c r="I30" s="447" t="s">
        <v>69</v>
      </c>
      <c r="J30" s="448" t="s">
        <v>115</v>
      </c>
      <c r="K30" s="446" t="s">
        <v>79</v>
      </c>
      <c r="L30" s="447" t="s">
        <v>69</v>
      </c>
      <c r="M30" s="448" t="s">
        <v>115</v>
      </c>
      <c r="N30" s="446" t="s">
        <v>69</v>
      </c>
      <c r="O30" s="448" t="s">
        <v>115</v>
      </c>
      <c r="P30" s="446" t="s">
        <v>69</v>
      </c>
      <c r="Q30" s="447" t="s">
        <v>115</v>
      </c>
      <c r="R30" s="448" t="s">
        <v>79</v>
      </c>
    </row>
    <row r="31" spans="1:18">
      <c r="B31" s="400" t="s">
        <v>61</v>
      </c>
      <c r="C31" s="450"/>
      <c r="D31" s="401"/>
      <c r="E31" s="410">
        <v>6</v>
      </c>
      <c r="F31" s="130">
        <v>2993400</v>
      </c>
      <c r="G31" s="392">
        <v>374200</v>
      </c>
      <c r="H31" s="457">
        <v>6</v>
      </c>
      <c r="I31" s="130">
        <v>243100</v>
      </c>
      <c r="J31" s="392">
        <v>36600</v>
      </c>
      <c r="K31" s="457">
        <v>6</v>
      </c>
      <c r="L31" s="130">
        <v>4559791</v>
      </c>
      <c r="M31" s="392">
        <v>1075700</v>
      </c>
      <c r="N31" s="395">
        <v>346100</v>
      </c>
      <c r="O31" s="392">
        <v>70500</v>
      </c>
      <c r="P31" s="395">
        <v>136513</v>
      </c>
      <c r="Q31" s="131">
        <v>92213</v>
      </c>
      <c r="R31" s="418">
        <v>6</v>
      </c>
    </row>
    <row r="32" spans="1:18">
      <c r="A32" s="133">
        <f>C32-D32</f>
        <v>274000</v>
      </c>
      <c r="B32" s="372">
        <v>6</v>
      </c>
      <c r="C32" s="135">
        <v>292600</v>
      </c>
      <c r="D32" s="373">
        <v>18600</v>
      </c>
      <c r="E32" s="410">
        <v>5</v>
      </c>
      <c r="F32" s="130">
        <v>2658500</v>
      </c>
      <c r="G32" s="392">
        <v>133300</v>
      </c>
      <c r="H32" s="457">
        <v>5</v>
      </c>
      <c r="I32" s="130">
        <v>165673</v>
      </c>
      <c r="J32" s="392">
        <v>0</v>
      </c>
      <c r="K32" s="457">
        <v>5</v>
      </c>
      <c r="L32" s="130">
        <v>4911980</v>
      </c>
      <c r="M32" s="392">
        <v>418200</v>
      </c>
      <c r="N32" s="395">
        <f>189100+5300</f>
        <v>194400</v>
      </c>
      <c r="O32" s="392">
        <f>36800+5300</f>
        <v>42100</v>
      </c>
      <c r="P32" s="395">
        <v>59500</v>
      </c>
      <c r="Q32" s="131">
        <v>28600</v>
      </c>
      <c r="R32" s="418">
        <v>5</v>
      </c>
    </row>
    <row r="33" spans="1:19">
      <c r="A33" s="133">
        <f>C33-D33</f>
        <v>240700</v>
      </c>
      <c r="B33" s="372">
        <v>5</v>
      </c>
      <c r="C33" s="135">
        <v>240700</v>
      </c>
      <c r="D33" s="373">
        <v>0</v>
      </c>
      <c r="E33" s="410">
        <v>4</v>
      </c>
      <c r="F33" s="130">
        <v>2367050</v>
      </c>
      <c r="G33" s="392">
        <v>78500</v>
      </c>
      <c r="H33" s="457">
        <v>4</v>
      </c>
      <c r="I33" s="130">
        <v>144400</v>
      </c>
      <c r="J33" s="392">
        <v>12900</v>
      </c>
      <c r="K33" s="457">
        <v>4</v>
      </c>
      <c r="L33" s="130">
        <v>3348294</v>
      </c>
      <c r="M33" s="392">
        <v>216500</v>
      </c>
      <c r="N33" s="395">
        <v>71000</v>
      </c>
      <c r="O33" s="392">
        <v>34912</v>
      </c>
      <c r="P33" s="395">
        <v>4000</v>
      </c>
      <c r="Q33" s="131">
        <v>0</v>
      </c>
      <c r="R33" s="418">
        <v>4</v>
      </c>
    </row>
    <row r="34" spans="1:19">
      <c r="A34" s="133">
        <f>C34-D34</f>
        <v>140700</v>
      </c>
      <c r="B34" s="372">
        <v>4</v>
      </c>
      <c r="C34" s="135">
        <v>140700</v>
      </c>
      <c r="D34" s="373">
        <v>0</v>
      </c>
      <c r="E34" s="410">
        <v>3</v>
      </c>
      <c r="F34" s="130">
        <v>1446088</v>
      </c>
      <c r="G34" s="392">
        <v>47488</v>
      </c>
      <c r="H34" s="457">
        <v>3</v>
      </c>
      <c r="I34" s="130">
        <v>66100</v>
      </c>
      <c r="J34" s="392">
        <v>10000</v>
      </c>
      <c r="K34" s="457">
        <v>3</v>
      </c>
      <c r="L34" s="135">
        <v>1948800</v>
      </c>
      <c r="M34" s="392">
        <v>10000</v>
      </c>
      <c r="N34" s="396"/>
      <c r="O34" s="392"/>
      <c r="P34" s="395"/>
      <c r="Q34" s="131"/>
      <c r="R34" s="418">
        <v>3</v>
      </c>
    </row>
    <row r="35" spans="1:19">
      <c r="A35" s="133">
        <f>C35-D35</f>
        <v>0</v>
      </c>
      <c r="B35" s="372">
        <v>3</v>
      </c>
      <c r="C35" s="135"/>
      <c r="D35" s="373"/>
      <c r="E35" s="410">
        <v>2</v>
      </c>
      <c r="F35" s="135">
        <v>1570188</v>
      </c>
      <c r="G35" s="373">
        <v>10800</v>
      </c>
      <c r="H35" s="457">
        <v>2</v>
      </c>
      <c r="I35" s="130">
        <v>40600</v>
      </c>
      <c r="J35" s="392">
        <v>0</v>
      </c>
      <c r="K35" s="457">
        <v>2</v>
      </c>
      <c r="L35" s="135">
        <v>2004408</v>
      </c>
      <c r="M35" s="392">
        <v>101900</v>
      </c>
      <c r="N35" s="396"/>
      <c r="O35" s="392"/>
      <c r="P35" s="395">
        <v>6891</v>
      </c>
      <c r="Q35" s="131">
        <v>6891</v>
      </c>
      <c r="R35" s="418">
        <v>2</v>
      </c>
    </row>
    <row r="36" spans="1:19">
      <c r="A36" s="133"/>
      <c r="B36" s="400" t="s">
        <v>62</v>
      </c>
      <c r="C36" s="135"/>
      <c r="D36" s="373"/>
      <c r="E36" s="410">
        <v>31</v>
      </c>
      <c r="F36" s="135">
        <v>787900</v>
      </c>
      <c r="G36" s="373">
        <v>0</v>
      </c>
      <c r="H36" s="457">
        <v>31</v>
      </c>
      <c r="I36" s="135">
        <v>25465</v>
      </c>
      <c r="J36" s="392">
        <v>0</v>
      </c>
      <c r="K36" s="457">
        <v>31</v>
      </c>
      <c r="L36" s="135">
        <v>3032071</v>
      </c>
      <c r="M36" s="392">
        <v>238500</v>
      </c>
      <c r="N36" s="396">
        <v>9200</v>
      </c>
      <c r="O36" s="392">
        <v>9200</v>
      </c>
      <c r="P36" s="395"/>
      <c r="Q36" s="131"/>
      <c r="R36" s="418">
        <v>31</v>
      </c>
    </row>
    <row r="37" spans="1:19">
      <c r="A37" s="133">
        <f>C37-D37</f>
        <v>2195900</v>
      </c>
      <c r="B37" s="375">
        <v>6</v>
      </c>
      <c r="C37" s="117">
        <v>2723250</v>
      </c>
      <c r="D37" s="371">
        <v>527350</v>
      </c>
      <c r="E37" s="410">
        <v>30</v>
      </c>
      <c r="F37" s="135">
        <v>814800</v>
      </c>
      <c r="G37" s="373">
        <v>0</v>
      </c>
      <c r="H37" s="457">
        <v>30</v>
      </c>
      <c r="I37" s="135">
        <v>12900</v>
      </c>
      <c r="J37" s="392">
        <v>0</v>
      </c>
      <c r="K37" s="457">
        <v>30</v>
      </c>
      <c r="L37" s="135">
        <v>1437264</v>
      </c>
      <c r="M37" s="392">
        <v>113000</v>
      </c>
      <c r="N37" s="396"/>
      <c r="O37" s="392"/>
      <c r="P37" s="395"/>
      <c r="Q37" s="131"/>
      <c r="R37" s="418">
        <v>30</v>
      </c>
    </row>
    <row r="38" spans="1:19">
      <c r="A38" s="133">
        <f t="shared" ref="A38:A51" si="0">C38-D38</f>
        <v>1910836</v>
      </c>
      <c r="B38" s="375">
        <v>5</v>
      </c>
      <c r="C38" s="135">
        <v>2286180</v>
      </c>
      <c r="D38" s="373">
        <v>375344</v>
      </c>
      <c r="E38" s="410">
        <v>29</v>
      </c>
      <c r="F38" s="135">
        <v>1146936</v>
      </c>
      <c r="G38" s="373">
        <v>0</v>
      </c>
      <c r="H38" s="457">
        <v>29</v>
      </c>
      <c r="I38" s="135">
        <v>18100</v>
      </c>
      <c r="J38" s="392">
        <v>0</v>
      </c>
      <c r="K38" s="457">
        <v>29</v>
      </c>
      <c r="L38" s="135">
        <v>1345423</v>
      </c>
      <c r="M38" s="392">
        <v>231794</v>
      </c>
      <c r="N38" s="396"/>
      <c r="O38" s="392"/>
      <c r="P38" s="395"/>
      <c r="Q38" s="131"/>
      <c r="R38" s="418">
        <v>29</v>
      </c>
    </row>
    <row r="39" spans="1:19">
      <c r="A39" s="133">
        <f t="shared" si="0"/>
        <v>1864600</v>
      </c>
      <c r="B39" s="375">
        <v>4</v>
      </c>
      <c r="C39" s="135">
        <v>1893281</v>
      </c>
      <c r="D39" s="373">
        <v>28681</v>
      </c>
      <c r="E39" s="410">
        <v>28</v>
      </c>
      <c r="F39" s="135">
        <v>601500</v>
      </c>
      <c r="G39" s="373">
        <v>0</v>
      </c>
      <c r="H39" s="457">
        <v>28</v>
      </c>
      <c r="I39" s="135">
        <v>11900</v>
      </c>
      <c r="J39" s="392">
        <v>0</v>
      </c>
      <c r="K39" s="457">
        <v>28</v>
      </c>
      <c r="L39" s="135">
        <v>1095810</v>
      </c>
      <c r="M39" s="392">
        <v>63170</v>
      </c>
      <c r="N39" s="370"/>
      <c r="O39" s="394"/>
      <c r="P39" s="395"/>
      <c r="Q39" s="131"/>
      <c r="R39" s="418">
        <v>28</v>
      </c>
    </row>
    <row r="40" spans="1:19">
      <c r="A40" s="133">
        <f t="shared" si="0"/>
        <v>1077392</v>
      </c>
      <c r="B40" s="375">
        <v>3</v>
      </c>
      <c r="C40" s="135">
        <v>1247602</v>
      </c>
      <c r="D40" s="373">
        <v>170210</v>
      </c>
      <c r="E40" s="410">
        <v>27</v>
      </c>
      <c r="F40" s="135">
        <v>580900</v>
      </c>
      <c r="G40" s="373">
        <v>20000</v>
      </c>
      <c r="H40" s="415"/>
      <c r="I40" s="117"/>
      <c r="J40" s="371"/>
      <c r="K40" s="457">
        <v>27</v>
      </c>
      <c r="L40" s="143">
        <v>1147665</v>
      </c>
      <c r="M40" s="394">
        <v>132571</v>
      </c>
      <c r="N40" s="370"/>
      <c r="O40" s="394"/>
      <c r="P40" s="398"/>
      <c r="Q40" s="144"/>
      <c r="R40" s="418">
        <v>27</v>
      </c>
    </row>
    <row r="41" spans="1:19">
      <c r="A41" s="133">
        <f t="shared" si="0"/>
        <v>1443189</v>
      </c>
      <c r="B41" s="375">
        <v>2</v>
      </c>
      <c r="C41" s="135">
        <v>1453189</v>
      </c>
      <c r="D41" s="373">
        <v>10000</v>
      </c>
      <c r="E41" s="410">
        <v>26</v>
      </c>
      <c r="F41" s="117">
        <v>181100</v>
      </c>
      <c r="G41" s="371">
        <v>31900</v>
      </c>
      <c r="H41" s="415"/>
      <c r="I41" s="117"/>
      <c r="J41" s="371"/>
      <c r="K41" s="457">
        <v>26</v>
      </c>
      <c r="L41" s="143">
        <v>1380900</v>
      </c>
      <c r="M41" s="394">
        <v>197500</v>
      </c>
      <c r="N41" s="370"/>
      <c r="O41" s="394"/>
      <c r="P41" s="395">
        <v>18600</v>
      </c>
      <c r="Q41" s="131">
        <v>18600</v>
      </c>
      <c r="R41" s="418">
        <v>26</v>
      </c>
      <c r="S41" s="148"/>
    </row>
    <row r="42" spans="1:19">
      <c r="A42" s="133">
        <f t="shared" si="0"/>
        <v>1050747</v>
      </c>
      <c r="B42" s="375">
        <v>31</v>
      </c>
      <c r="C42" s="135">
        <v>1136877</v>
      </c>
      <c r="D42" s="371">
        <v>86130</v>
      </c>
      <c r="E42" s="410">
        <v>25</v>
      </c>
      <c r="F42" s="117">
        <v>105700</v>
      </c>
      <c r="G42" s="371">
        <v>43100</v>
      </c>
      <c r="H42" s="415"/>
      <c r="I42" s="117"/>
      <c r="J42" s="371"/>
      <c r="K42" s="457">
        <v>25</v>
      </c>
      <c r="L42" s="117">
        <v>1998321</v>
      </c>
      <c r="M42" s="394">
        <v>87606</v>
      </c>
      <c r="N42" s="370"/>
      <c r="O42" s="371"/>
      <c r="P42" s="372"/>
      <c r="Q42" s="103"/>
      <c r="R42" s="419"/>
      <c r="S42" s="148"/>
    </row>
    <row r="43" spans="1:19">
      <c r="A43" s="133">
        <f t="shared" si="0"/>
        <v>766280</v>
      </c>
      <c r="B43" s="375">
        <v>30</v>
      </c>
      <c r="C43" s="117">
        <v>848380</v>
      </c>
      <c r="D43" s="373">
        <v>82100</v>
      </c>
      <c r="E43" s="410">
        <v>24</v>
      </c>
      <c r="F43" s="161">
        <v>7582800</v>
      </c>
      <c r="G43" s="371">
        <v>8300</v>
      </c>
      <c r="H43" s="415"/>
      <c r="I43" s="117"/>
      <c r="J43" s="371"/>
      <c r="K43" s="457">
        <v>24</v>
      </c>
      <c r="L43" s="117">
        <v>1793747</v>
      </c>
      <c r="M43" s="394">
        <v>61686</v>
      </c>
      <c r="N43" s="370"/>
      <c r="O43" s="371"/>
      <c r="P43" s="372"/>
      <c r="Q43" s="103"/>
      <c r="R43" s="419"/>
      <c r="S43" s="148"/>
    </row>
    <row r="44" spans="1:19">
      <c r="A44" s="133">
        <f t="shared" si="0"/>
        <v>1283094</v>
      </c>
      <c r="B44" s="375">
        <v>29</v>
      </c>
      <c r="C44" s="135">
        <v>1283094</v>
      </c>
      <c r="D44" s="371">
        <v>0</v>
      </c>
      <c r="E44" s="410">
        <v>23</v>
      </c>
      <c r="F44" s="117">
        <v>142300</v>
      </c>
      <c r="G44" s="371">
        <v>0</v>
      </c>
      <c r="H44" s="415"/>
      <c r="I44" s="117"/>
      <c r="J44" s="371"/>
      <c r="K44" s="457">
        <v>23</v>
      </c>
      <c r="L44" s="117">
        <v>1670309</v>
      </c>
      <c r="M44" s="394">
        <v>440800</v>
      </c>
      <c r="N44" s="370"/>
      <c r="O44" s="371"/>
      <c r="P44" s="370"/>
      <c r="Q44" s="146"/>
      <c r="R44" s="420"/>
      <c r="S44" s="148"/>
    </row>
    <row r="45" spans="1:19">
      <c r="A45" s="133">
        <f t="shared" si="0"/>
        <v>815844</v>
      </c>
      <c r="B45" s="375">
        <v>28</v>
      </c>
      <c r="C45" s="117">
        <v>925967</v>
      </c>
      <c r="D45" s="371">
        <v>110123</v>
      </c>
      <c r="E45" s="410">
        <v>22</v>
      </c>
      <c r="F45" s="117">
        <v>114300</v>
      </c>
      <c r="G45" s="371">
        <v>0</v>
      </c>
      <c r="H45" s="415"/>
      <c r="I45" s="135"/>
      <c r="J45" s="373"/>
      <c r="K45" s="457">
        <v>22</v>
      </c>
      <c r="L45" s="117">
        <v>1173714</v>
      </c>
      <c r="M45" s="394">
        <v>97314</v>
      </c>
      <c r="N45" s="370"/>
      <c r="O45" s="371"/>
      <c r="P45" s="396"/>
      <c r="Q45" s="103"/>
      <c r="R45" s="420"/>
      <c r="S45" s="148"/>
    </row>
    <row r="46" spans="1:19">
      <c r="A46" s="133">
        <f t="shared" si="0"/>
        <v>661600</v>
      </c>
      <c r="B46" s="375">
        <v>27</v>
      </c>
      <c r="C46" s="117">
        <v>661600</v>
      </c>
      <c r="D46" s="371">
        <v>0</v>
      </c>
      <c r="E46" s="410">
        <v>21</v>
      </c>
      <c r="F46" s="117">
        <v>104300</v>
      </c>
      <c r="G46" s="371">
        <v>0</v>
      </c>
      <c r="H46" s="415"/>
      <c r="I46" s="135"/>
      <c r="J46" s="373"/>
      <c r="K46" s="457">
        <v>21</v>
      </c>
      <c r="L46" s="117">
        <v>1657919</v>
      </c>
      <c r="M46" s="394">
        <v>30000</v>
      </c>
      <c r="N46" s="370"/>
      <c r="O46" s="371"/>
      <c r="P46" s="396"/>
      <c r="Q46" s="103"/>
      <c r="R46" s="420"/>
      <c r="S46" s="148"/>
    </row>
    <row r="47" spans="1:19">
      <c r="A47" s="133">
        <f t="shared" si="0"/>
        <v>390100</v>
      </c>
      <c r="B47" s="375">
        <v>26</v>
      </c>
      <c r="C47" s="117">
        <v>438950</v>
      </c>
      <c r="D47" s="371">
        <v>48850</v>
      </c>
      <c r="E47" s="410">
        <v>20</v>
      </c>
      <c r="F47" s="117">
        <v>7608300</v>
      </c>
      <c r="G47" s="371">
        <v>0</v>
      </c>
      <c r="H47" s="415"/>
      <c r="I47" s="135"/>
      <c r="J47" s="373"/>
      <c r="K47" s="457">
        <v>20</v>
      </c>
      <c r="L47" s="117">
        <v>777909</v>
      </c>
      <c r="M47" s="394">
        <v>30000</v>
      </c>
      <c r="N47" s="370"/>
      <c r="O47" s="371"/>
      <c r="P47" s="396"/>
      <c r="Q47" s="103"/>
      <c r="R47" s="420"/>
      <c r="S47" s="148"/>
    </row>
    <row r="48" spans="1:19">
      <c r="A48" s="133">
        <f t="shared" si="0"/>
        <v>318700</v>
      </c>
      <c r="B48" s="375">
        <v>25</v>
      </c>
      <c r="C48" s="117">
        <v>345700</v>
      </c>
      <c r="D48" s="371">
        <v>27000</v>
      </c>
      <c r="E48" s="410">
        <v>19</v>
      </c>
      <c r="F48" s="117">
        <v>15406700</v>
      </c>
      <c r="G48" s="371">
        <v>1631400</v>
      </c>
      <c r="H48" s="375"/>
      <c r="I48" s="103"/>
      <c r="J48" s="373"/>
      <c r="K48" s="457">
        <v>19</v>
      </c>
      <c r="L48" s="117">
        <v>288700</v>
      </c>
      <c r="M48" s="394">
        <v>186500</v>
      </c>
      <c r="N48" s="370"/>
      <c r="O48" s="371"/>
      <c r="P48" s="396"/>
      <c r="Q48" s="103"/>
      <c r="R48" s="420"/>
      <c r="S48" s="148"/>
    </row>
    <row r="49" spans="1:18">
      <c r="A49" s="133">
        <f t="shared" si="0"/>
        <v>225900</v>
      </c>
      <c r="B49" s="375">
        <v>24</v>
      </c>
      <c r="C49" s="117">
        <v>275900</v>
      </c>
      <c r="D49" s="371">
        <v>50000</v>
      </c>
      <c r="E49" s="410">
        <v>18</v>
      </c>
      <c r="F49" s="117">
        <v>3368500</v>
      </c>
      <c r="G49" s="371">
        <v>3368500</v>
      </c>
      <c r="H49" s="375"/>
      <c r="I49" s="103"/>
      <c r="J49" s="373"/>
      <c r="K49" s="457">
        <v>18</v>
      </c>
      <c r="L49" s="117">
        <v>82000</v>
      </c>
      <c r="M49" s="394">
        <v>12000</v>
      </c>
      <c r="N49" s="396"/>
      <c r="O49" s="373"/>
      <c r="P49" s="396"/>
      <c r="Q49" s="103"/>
      <c r="R49" s="420"/>
    </row>
    <row r="50" spans="1:18">
      <c r="A50" s="133">
        <f t="shared" si="0"/>
        <v>313389</v>
      </c>
      <c r="B50" s="375">
        <v>23</v>
      </c>
      <c r="C50" s="117">
        <v>489700</v>
      </c>
      <c r="D50" s="371">
        <v>176311</v>
      </c>
      <c r="E50" s="410"/>
      <c r="F50" s="139"/>
      <c r="G50" s="391"/>
      <c r="H50" s="414"/>
      <c r="I50" s="152"/>
      <c r="J50" s="393"/>
      <c r="K50" s="413"/>
      <c r="L50" s="117"/>
      <c r="M50" s="394"/>
      <c r="N50" s="397"/>
      <c r="O50" s="393"/>
      <c r="P50" s="397"/>
      <c r="Q50" s="152"/>
      <c r="R50" s="420"/>
    </row>
    <row r="51" spans="1:18">
      <c r="A51" s="133">
        <f t="shared" si="0"/>
        <v>289000</v>
      </c>
      <c r="B51" s="375">
        <v>22</v>
      </c>
      <c r="C51" s="117">
        <v>346589</v>
      </c>
      <c r="D51" s="371">
        <v>57589</v>
      </c>
      <c r="E51" s="411"/>
      <c r="F51" s="117"/>
      <c r="G51" s="371"/>
      <c r="H51" s="375"/>
      <c r="I51" s="103"/>
      <c r="J51" s="373"/>
      <c r="K51" s="415"/>
      <c r="L51" s="117"/>
      <c r="M51" s="371"/>
      <c r="N51" s="396"/>
      <c r="O51" s="373"/>
      <c r="P51" s="396"/>
      <c r="Q51" s="103"/>
      <c r="R51" s="420"/>
    </row>
    <row r="52" spans="1:18">
      <c r="A52" s="133">
        <f>C52-D52</f>
        <v>442468</v>
      </c>
      <c r="B52" s="375">
        <v>21</v>
      </c>
      <c r="C52" s="117">
        <v>442468</v>
      </c>
      <c r="D52" s="371">
        <v>0</v>
      </c>
      <c r="E52" s="411"/>
      <c r="F52" s="117"/>
      <c r="G52" s="371"/>
      <c r="H52" s="375"/>
      <c r="I52" s="103"/>
      <c r="J52" s="373"/>
      <c r="K52" s="416"/>
      <c r="L52" s="117"/>
      <c r="M52" s="371"/>
      <c r="N52" s="396"/>
      <c r="O52" s="373"/>
      <c r="P52" s="396"/>
      <c r="Q52" s="103"/>
      <c r="R52" s="420"/>
    </row>
    <row r="53" spans="1:18">
      <c r="A53" s="133">
        <f>C53-D53</f>
        <v>255172</v>
      </c>
      <c r="B53" s="375">
        <v>20</v>
      </c>
      <c r="C53" s="117">
        <v>291472</v>
      </c>
      <c r="D53" s="371">
        <v>36300</v>
      </c>
      <c r="E53" s="411"/>
      <c r="F53" s="117"/>
      <c r="G53" s="371"/>
      <c r="H53" s="375"/>
      <c r="I53" s="103"/>
      <c r="J53" s="373"/>
      <c r="K53" s="416"/>
      <c r="L53" s="117"/>
      <c r="M53" s="371"/>
      <c r="N53" s="396"/>
      <c r="O53" s="373"/>
      <c r="P53" s="396"/>
      <c r="Q53" s="103"/>
      <c r="R53" s="420"/>
    </row>
    <row r="54" spans="1:18">
      <c r="A54" s="133">
        <f>C54-D54</f>
        <v>79800</v>
      </c>
      <c r="B54" s="375">
        <v>19</v>
      </c>
      <c r="C54" s="117">
        <v>106800</v>
      </c>
      <c r="D54" s="371">
        <v>27000</v>
      </c>
      <c r="E54" s="411"/>
      <c r="F54" s="117"/>
      <c r="G54" s="371"/>
      <c r="H54" s="375"/>
      <c r="I54" s="103"/>
      <c r="J54" s="373"/>
      <c r="K54" s="416"/>
      <c r="L54" s="117"/>
      <c r="M54" s="371"/>
      <c r="N54" s="396"/>
      <c r="O54" s="373"/>
      <c r="P54" s="396"/>
      <c r="Q54" s="103"/>
      <c r="R54" s="420"/>
    </row>
    <row r="55" spans="1:18" ht="14.25" thickBot="1">
      <c r="A55" s="133"/>
      <c r="B55" s="381"/>
      <c r="C55" s="408"/>
      <c r="D55" s="386"/>
      <c r="E55" s="412"/>
      <c r="F55" s="387"/>
      <c r="G55" s="386"/>
      <c r="H55" s="381"/>
      <c r="I55" s="387"/>
      <c r="J55" s="386"/>
      <c r="K55" s="417"/>
      <c r="L55" s="382"/>
      <c r="M55" s="379"/>
      <c r="N55" s="409"/>
      <c r="O55" s="386"/>
      <c r="P55" s="409"/>
      <c r="Q55" s="387"/>
      <c r="R55" s="421"/>
    </row>
    <row r="56" spans="1:18" ht="15" thickTop="1" thickBot="1">
      <c r="A56" s="133">
        <f>C56-D56</f>
        <v>16039411</v>
      </c>
      <c r="B56" s="404"/>
      <c r="C56" s="405">
        <f>SUM(C32:C55)</f>
        <v>17870999</v>
      </c>
      <c r="D56" s="432">
        <f>SUM(D32:D54)</f>
        <v>1831588</v>
      </c>
      <c r="E56" s="406"/>
      <c r="F56" s="403">
        <f>SUM(F31:F54)</f>
        <v>49581262</v>
      </c>
      <c r="G56" s="433">
        <f>SUM(G31:G54)</f>
        <v>5747488</v>
      </c>
      <c r="H56" s="402"/>
      <c r="I56" s="403">
        <f>SUM(I31:I54)</f>
        <v>728238</v>
      </c>
      <c r="J56" s="433">
        <f>SUM(J31:J54)</f>
        <v>59500</v>
      </c>
      <c r="K56" s="402"/>
      <c r="L56" s="403">
        <f t="shared" ref="L56:Q56" si="1">SUM(L31:L54)</f>
        <v>35655025</v>
      </c>
      <c r="M56" s="433">
        <f t="shared" si="1"/>
        <v>3744741</v>
      </c>
      <c r="N56" s="407">
        <f t="shared" si="1"/>
        <v>620700</v>
      </c>
      <c r="O56" s="433">
        <f t="shared" si="1"/>
        <v>156712</v>
      </c>
      <c r="P56" s="407">
        <f t="shared" si="1"/>
        <v>225504</v>
      </c>
      <c r="Q56" s="434">
        <f t="shared" si="1"/>
        <v>146304</v>
      </c>
      <c r="R56" s="399"/>
    </row>
    <row r="57" spans="1:18" s="162" customFormat="1" ht="14.25" thickBot="1">
      <c r="A57" s="157"/>
      <c r="B57" s="158"/>
      <c r="C57" s="159"/>
      <c r="D57" s="159"/>
      <c r="E57" s="116"/>
      <c r="F57" s="160"/>
      <c r="G57" s="160"/>
      <c r="H57" s="161"/>
      <c r="I57" s="160"/>
      <c r="J57" s="160"/>
      <c r="K57" s="161"/>
      <c r="L57" s="160"/>
      <c r="M57" s="160"/>
      <c r="N57" s="160"/>
      <c r="O57" s="160"/>
      <c r="P57" s="160"/>
      <c r="Q57" s="160"/>
    </row>
    <row r="58" spans="1:18">
      <c r="A58" s="109"/>
      <c r="B58" s="110"/>
      <c r="C58" s="111" t="s">
        <v>67</v>
      </c>
      <c r="D58" s="110"/>
      <c r="E58" s="110"/>
      <c r="F58" s="110"/>
      <c r="G58" s="110"/>
      <c r="H58" s="110"/>
      <c r="I58" s="248"/>
      <c r="J58" s="163"/>
      <c r="K58" s="164"/>
      <c r="L58" s="165"/>
      <c r="M58" s="165"/>
    </row>
    <row r="59" spans="1:18">
      <c r="A59" s="166" t="s">
        <v>78</v>
      </c>
      <c r="B59" s="286" t="s">
        <v>99</v>
      </c>
      <c r="C59" s="167">
        <f>(C32+C37)*I19</f>
        <v>1812525.8499999999</v>
      </c>
      <c r="D59" s="167">
        <f>(D32+D37)*I19</f>
        <v>328115.95</v>
      </c>
      <c r="E59" s="114"/>
      <c r="F59" s="114" t="s">
        <v>90</v>
      </c>
      <c r="G59" s="167">
        <f>ROUND(G56*I59,0)</f>
        <v>5248892</v>
      </c>
      <c r="H59" s="114" t="s">
        <v>91</v>
      </c>
      <c r="I59" s="249">
        <v>0.9132498</v>
      </c>
      <c r="J59" s="251">
        <f>ROUND(F56*I59,0)</f>
        <v>45280078</v>
      </c>
    </row>
    <row r="60" spans="1:18">
      <c r="A60" s="166"/>
      <c r="B60" s="287" t="s">
        <v>100</v>
      </c>
      <c r="C60" s="167">
        <f>(SUM(C33:C35,C38:C54))*I25</f>
        <v>8987365.1449999996</v>
      </c>
      <c r="D60" s="167">
        <f>(SUM(D33:D35,D38:D54))*I25</f>
        <v>777810.99</v>
      </c>
      <c r="E60" s="114"/>
      <c r="F60" s="113" t="s">
        <v>25</v>
      </c>
      <c r="G60" s="167">
        <f>ROUND(G56*I60,0)</f>
        <v>498596</v>
      </c>
      <c r="H60" s="113" t="s">
        <v>91</v>
      </c>
      <c r="I60" s="288">
        <f>1-I59</f>
        <v>8.67502E-2</v>
      </c>
      <c r="J60" s="251">
        <f>ROUND(F56*I60,0)</f>
        <v>4301184</v>
      </c>
    </row>
    <row r="61" spans="1:18" ht="14.25" thickBot="1">
      <c r="A61" s="168"/>
      <c r="B61" s="290" t="s">
        <v>75</v>
      </c>
      <c r="C61" s="170">
        <f>SUM(C59:C60)</f>
        <v>10799890.994999999</v>
      </c>
      <c r="D61" s="170">
        <f>SUM(D59:D60)</f>
        <v>1105926.94</v>
      </c>
      <c r="E61" s="169"/>
      <c r="F61" s="289" t="s">
        <v>75</v>
      </c>
      <c r="G61" s="170">
        <f>SUM(G59:G60)</f>
        <v>5747488</v>
      </c>
      <c r="H61" s="170"/>
      <c r="I61" s="170"/>
      <c r="J61" s="252">
        <f>SUM(J59:J60)</f>
        <v>49581262</v>
      </c>
    </row>
    <row r="62" spans="1:18">
      <c r="F62" s="148"/>
      <c r="G62" s="171"/>
      <c r="H62" s="148"/>
      <c r="I62" s="148"/>
      <c r="J62" s="148"/>
    </row>
    <row r="63" spans="1:18">
      <c r="F63" s="148"/>
      <c r="G63" s="171"/>
      <c r="H63" s="148"/>
      <c r="I63" s="148"/>
      <c r="J63" s="148"/>
    </row>
    <row r="64" spans="1:18">
      <c r="F64" s="148"/>
      <c r="G64" s="171"/>
      <c r="H64" s="148"/>
      <c r="I64" s="148"/>
      <c r="J64" s="148"/>
    </row>
    <row r="65" spans="6:10">
      <c r="F65" s="148"/>
      <c r="G65" s="171"/>
      <c r="H65" s="148"/>
      <c r="I65" s="148"/>
      <c r="J65" s="148"/>
    </row>
    <row r="66" spans="6:10">
      <c r="F66" s="148"/>
      <c r="G66" s="171"/>
      <c r="H66" s="148"/>
      <c r="I66" s="148"/>
      <c r="J66" s="148"/>
    </row>
    <row r="67" spans="6:10">
      <c r="F67" s="148"/>
      <c r="G67" s="171"/>
      <c r="H67" s="148"/>
      <c r="I67" s="148"/>
      <c r="J67" s="148"/>
    </row>
    <row r="68" spans="6:10">
      <c r="F68" s="148"/>
      <c r="G68" s="171"/>
      <c r="H68" s="148"/>
      <c r="I68" s="148"/>
      <c r="J68" s="148"/>
    </row>
    <row r="69" spans="6:10">
      <c r="F69" s="148"/>
      <c r="G69" s="171"/>
      <c r="H69" s="148"/>
      <c r="I69" s="148"/>
      <c r="J69" s="148"/>
    </row>
    <row r="70" spans="6:10">
      <c r="F70" s="148"/>
      <c r="G70" s="171"/>
      <c r="H70" s="148"/>
      <c r="I70" s="148"/>
      <c r="J70" s="148"/>
    </row>
    <row r="71" spans="6:10">
      <c r="F71" s="148"/>
      <c r="G71" s="171"/>
      <c r="H71" s="148"/>
      <c r="I71" s="148"/>
      <c r="J71" s="148"/>
    </row>
    <row r="72" spans="6:10">
      <c r="F72" s="148"/>
      <c r="G72" s="171"/>
      <c r="H72" s="148"/>
      <c r="I72" s="148"/>
      <c r="J72" s="148"/>
    </row>
  </sheetData>
  <mergeCells count="16">
    <mergeCell ref="N29:O29"/>
    <mergeCell ref="E29:G29"/>
    <mergeCell ref="B29:D29"/>
    <mergeCell ref="P29:R29"/>
    <mergeCell ref="H29:J29"/>
    <mergeCell ref="K29:M29"/>
    <mergeCell ref="H8:H10"/>
    <mergeCell ref="H18:H23"/>
    <mergeCell ref="H24:H25"/>
    <mergeCell ref="J24:J25"/>
    <mergeCell ref="A28:R28"/>
    <mergeCell ref="A1:R1"/>
    <mergeCell ref="C2:D2"/>
    <mergeCell ref="F2:G2"/>
    <mergeCell ref="I2:J2"/>
    <mergeCell ref="L2:M2"/>
  </mergeCells>
  <phoneticPr fontId="3"/>
  <pageMargins left="0.39370078740157483" right="0.39370078740157483" top="0.59055118110236227" bottom="0.19685039370078741" header="0.39370078740157483" footer="0.31496062992125984"/>
  <pageSetup paperSize="9" scale="70" orientation="landscape" cellComments="asDisplayed" r:id="rId1"/>
  <headerFooter>
    <oddHeader>&amp;L&amp;F&amp;C&amp;A</oddHead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40"/>
  <sheetViews>
    <sheetView view="pageBreakPreview" zoomScale="55" zoomScaleNormal="50" zoomScaleSheetLayoutView="55" workbookViewId="0">
      <selection activeCell="A2" sqref="A2"/>
    </sheetView>
  </sheetViews>
  <sheetFormatPr defaultColWidth="9" defaultRowHeight="18.75"/>
  <cols>
    <col min="1" max="1" width="6" style="4" customWidth="1"/>
    <col min="2" max="2" width="16.625" style="4" customWidth="1"/>
    <col min="3" max="3" width="2.625" style="4" customWidth="1"/>
    <col min="4" max="4" width="37.75" style="4" customWidth="1"/>
    <col min="5" max="5" width="16.625" style="4" customWidth="1"/>
    <col min="6" max="8" width="23.5" style="4" customWidth="1"/>
    <col min="9" max="9" width="24.625" style="4" hidden="1" customWidth="1"/>
    <col min="10" max="12" width="23.5" style="4" customWidth="1"/>
    <col min="13" max="14" width="14.625" style="4" customWidth="1"/>
    <col min="15" max="15" width="14.625" style="98" customWidth="1"/>
    <col min="16" max="17" width="14.625" style="4" customWidth="1"/>
    <col min="18" max="16384" width="9" style="4"/>
  </cols>
  <sheetData>
    <row r="1" spans="1:17" ht="27" customHeight="1">
      <c r="A1" s="1167" t="s">
        <v>111</v>
      </c>
      <c r="B1" s="1167"/>
      <c r="C1" s="1167"/>
      <c r="D1" s="1167"/>
      <c r="E1" s="1167"/>
      <c r="F1" s="1167"/>
      <c r="G1" s="1167"/>
      <c r="H1" s="1167"/>
      <c r="I1" s="1"/>
      <c r="J1" s="2"/>
      <c r="K1" s="2"/>
      <c r="L1" s="2"/>
      <c r="M1" s="2"/>
      <c r="N1" s="2"/>
      <c r="O1" s="3"/>
      <c r="P1" s="2"/>
      <c r="Q1" s="2"/>
    </row>
    <row r="2" spans="1:17" ht="9" customHeight="1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P2" s="2"/>
      <c r="Q2" s="2"/>
    </row>
    <row r="3" spans="1:17" ht="29.25" customHeight="1">
      <c r="A3" s="1113" t="s">
        <v>104</v>
      </c>
      <c r="B3" s="1114"/>
      <c r="C3" s="1114"/>
      <c r="D3" s="1114"/>
      <c r="E3" s="1115"/>
      <c r="F3" s="1119" t="s">
        <v>1</v>
      </c>
      <c r="G3" s="1121" t="s">
        <v>2</v>
      </c>
      <c r="H3" s="297" t="s">
        <v>112</v>
      </c>
      <c r="I3" s="278"/>
      <c r="J3" s="6" t="s">
        <v>4</v>
      </c>
      <c r="K3" s="280" t="s">
        <v>5</v>
      </c>
      <c r="L3" s="297" t="s">
        <v>113</v>
      </c>
      <c r="M3" s="1123" t="s">
        <v>7</v>
      </c>
      <c r="N3" s="1124"/>
      <c r="O3" s="8" t="s">
        <v>95</v>
      </c>
      <c r="P3" s="9" t="s">
        <v>8</v>
      </c>
      <c r="Q3" s="9" t="s">
        <v>9</v>
      </c>
    </row>
    <row r="4" spans="1:17" ht="29.25" customHeight="1" thickBot="1">
      <c r="A4" s="1116"/>
      <c r="B4" s="1117"/>
      <c r="C4" s="1117"/>
      <c r="D4" s="1117"/>
      <c r="E4" s="1118"/>
      <c r="F4" s="1120"/>
      <c r="G4" s="1122"/>
      <c r="H4" s="303" t="s">
        <v>109</v>
      </c>
      <c r="I4" s="279"/>
      <c r="J4" s="11" t="s">
        <v>10</v>
      </c>
      <c r="K4" s="274" t="s">
        <v>110</v>
      </c>
      <c r="L4" s="303" t="s">
        <v>109</v>
      </c>
      <c r="M4" s="13" t="s">
        <v>12</v>
      </c>
      <c r="N4" s="14" t="s">
        <v>94</v>
      </c>
      <c r="O4" s="15" t="s">
        <v>13</v>
      </c>
      <c r="P4" s="16" t="s">
        <v>14</v>
      </c>
      <c r="Q4" s="16" t="s">
        <v>15</v>
      </c>
    </row>
    <row r="5" spans="1:17" ht="29.25" customHeight="1">
      <c r="A5" s="1138" t="s">
        <v>16</v>
      </c>
      <c r="B5" s="1163" t="s">
        <v>17</v>
      </c>
      <c r="C5" s="1165" t="s">
        <v>18</v>
      </c>
      <c r="D5" s="1166"/>
      <c r="E5" s="178" t="s">
        <v>19</v>
      </c>
      <c r="F5" s="226">
        <v>485107000</v>
      </c>
      <c r="G5" s="227">
        <v>521875113</v>
      </c>
      <c r="H5" s="179">
        <v>249149542</v>
      </c>
      <c r="I5" s="179">
        <f>H5-K5</f>
        <v>248085231</v>
      </c>
      <c r="J5" s="180">
        <f>SUM(H5-F5)</f>
        <v>-235957458</v>
      </c>
      <c r="K5" s="231">
        <v>1064311</v>
      </c>
      <c r="L5" s="253">
        <f>SUM(G5-H5+K5)</f>
        <v>273789882</v>
      </c>
      <c r="M5" s="181">
        <f>ROUND(I5/G5,4)</f>
        <v>0.47539999999999999</v>
      </c>
      <c r="N5" s="182">
        <v>0.43740000000000001</v>
      </c>
      <c r="O5" s="183">
        <f>SUM(M5-N5)*100</f>
        <v>3.799999999999998</v>
      </c>
      <c r="P5" s="184">
        <f>ROUND(H5/F5,4)</f>
        <v>0.51359999999999995</v>
      </c>
      <c r="Q5" s="185">
        <v>0.99509999999999998</v>
      </c>
    </row>
    <row r="6" spans="1:17" ht="29.25" customHeight="1">
      <c r="A6" s="1139"/>
      <c r="B6" s="1164"/>
      <c r="C6" s="1134" t="s">
        <v>20</v>
      </c>
      <c r="D6" s="1135"/>
      <c r="E6" s="186" t="s">
        <v>21</v>
      </c>
      <c r="F6" s="228">
        <v>81726000</v>
      </c>
      <c r="G6" s="229">
        <v>43117600</v>
      </c>
      <c r="H6" s="187">
        <v>43117600</v>
      </c>
      <c r="I6" s="187">
        <f t="shared" ref="I6:I14" si="0">H6-K6</f>
        <v>43117600</v>
      </c>
      <c r="J6" s="188">
        <f t="shared" ref="J6:J14" si="1">SUM(H6-F6)</f>
        <v>-38608400</v>
      </c>
      <c r="K6" s="232">
        <v>0</v>
      </c>
      <c r="L6" s="254">
        <f t="shared" ref="L6:L14" si="2">SUM(G6-H6+K6)</f>
        <v>0</v>
      </c>
      <c r="M6" s="189">
        <f t="shared" ref="M6:M13" si="3">ROUND(I6/G6,4)</f>
        <v>1</v>
      </c>
      <c r="N6" s="190">
        <v>1</v>
      </c>
      <c r="O6" s="191">
        <f t="shared" ref="O6:O20" si="4">SUM(M6-N6)*100</f>
        <v>0</v>
      </c>
      <c r="P6" s="192">
        <f t="shared" ref="P6:P20" si="5">ROUND(H6/F6,4)</f>
        <v>0.52759999999999996</v>
      </c>
      <c r="Q6" s="193">
        <v>1</v>
      </c>
    </row>
    <row r="7" spans="1:17" ht="29.25" customHeight="1">
      <c r="A7" s="1139"/>
      <c r="B7" s="1164"/>
      <c r="C7" s="1145" t="s">
        <v>22</v>
      </c>
      <c r="D7" s="1146"/>
      <c r="E7" s="186"/>
      <c r="F7" s="194">
        <f>SUM(F8:F9)</f>
        <v>566608000</v>
      </c>
      <c r="G7" s="195">
        <f>SUM(G8:G9)</f>
        <v>572065300</v>
      </c>
      <c r="H7" s="196">
        <f>H8+H9</f>
        <v>349649700</v>
      </c>
      <c r="I7" s="197">
        <f>H7-K7</f>
        <v>349639700</v>
      </c>
      <c r="J7" s="188">
        <f t="shared" si="1"/>
        <v>-216958300</v>
      </c>
      <c r="K7" s="196">
        <f>K8+K9</f>
        <v>10000</v>
      </c>
      <c r="L7" s="254">
        <f t="shared" si="2"/>
        <v>222425600</v>
      </c>
      <c r="M7" s="189">
        <f t="shared" si="3"/>
        <v>0.61119999999999997</v>
      </c>
      <c r="N7" s="190">
        <v>0.60880000000000001</v>
      </c>
      <c r="O7" s="191">
        <f t="shared" si="4"/>
        <v>0.23999999999999577</v>
      </c>
      <c r="P7" s="192">
        <f t="shared" si="5"/>
        <v>0.61709999999999998</v>
      </c>
      <c r="Q7" s="193">
        <v>0.99209999999999998</v>
      </c>
    </row>
    <row r="8" spans="1:17" ht="29.25" customHeight="1">
      <c r="A8" s="1139"/>
      <c r="B8" s="1164"/>
      <c r="C8" s="269"/>
      <c r="D8" s="296" t="s">
        <v>23</v>
      </c>
      <c r="E8" s="186" t="s">
        <v>24</v>
      </c>
      <c r="F8" s="228">
        <v>518368000</v>
      </c>
      <c r="G8" s="229">
        <v>522438500</v>
      </c>
      <c r="H8" s="187">
        <v>319316243</v>
      </c>
      <c r="I8" s="200">
        <f t="shared" si="0"/>
        <v>319307111</v>
      </c>
      <c r="J8" s="188">
        <f t="shared" si="1"/>
        <v>-199051757</v>
      </c>
      <c r="K8" s="232">
        <v>9132</v>
      </c>
      <c r="L8" s="254">
        <f t="shared" si="2"/>
        <v>203131389</v>
      </c>
      <c r="M8" s="189">
        <f t="shared" si="3"/>
        <v>0.61119999999999997</v>
      </c>
      <c r="N8" s="190">
        <v>0.60880000000000001</v>
      </c>
      <c r="O8" s="191">
        <f t="shared" si="4"/>
        <v>0.23999999999999577</v>
      </c>
      <c r="P8" s="192">
        <f t="shared" si="5"/>
        <v>0.61599999999999999</v>
      </c>
      <c r="Q8" s="193">
        <v>0.99209999999999998</v>
      </c>
    </row>
    <row r="9" spans="1:17" ht="29.25" customHeight="1">
      <c r="A9" s="1139"/>
      <c r="B9" s="1164"/>
      <c r="C9" s="270"/>
      <c r="D9" s="202" t="s">
        <v>25</v>
      </c>
      <c r="E9" s="186" t="s">
        <v>26</v>
      </c>
      <c r="F9" s="228">
        <v>48240000</v>
      </c>
      <c r="G9" s="229">
        <v>49626800</v>
      </c>
      <c r="H9" s="187">
        <v>30333457</v>
      </c>
      <c r="I9" s="200">
        <f t="shared" si="0"/>
        <v>30332589</v>
      </c>
      <c r="J9" s="188">
        <f t="shared" si="1"/>
        <v>-17906543</v>
      </c>
      <c r="K9" s="232">
        <v>868</v>
      </c>
      <c r="L9" s="254">
        <f t="shared" si="2"/>
        <v>19294211</v>
      </c>
      <c r="M9" s="189">
        <f t="shared" si="3"/>
        <v>0.61119999999999997</v>
      </c>
      <c r="N9" s="190">
        <v>0.60880000000000001</v>
      </c>
      <c r="O9" s="191">
        <f t="shared" si="4"/>
        <v>0.23999999999999577</v>
      </c>
      <c r="P9" s="192">
        <f t="shared" si="5"/>
        <v>0.62880000000000003</v>
      </c>
      <c r="Q9" s="193">
        <v>0.99209999999999998</v>
      </c>
    </row>
    <row r="10" spans="1:17" ht="29.25" customHeight="1">
      <c r="A10" s="1139"/>
      <c r="B10" s="1164"/>
      <c r="C10" s="1134" t="s">
        <v>27</v>
      </c>
      <c r="D10" s="1135"/>
      <c r="E10" s="186" t="s">
        <v>28</v>
      </c>
      <c r="F10" s="228">
        <v>36173000</v>
      </c>
      <c r="G10" s="229">
        <v>36173400</v>
      </c>
      <c r="H10" s="187">
        <v>36173400</v>
      </c>
      <c r="I10" s="200">
        <f t="shared" si="0"/>
        <v>36173400</v>
      </c>
      <c r="J10" s="188">
        <f t="shared" si="1"/>
        <v>400</v>
      </c>
      <c r="K10" s="232">
        <v>0</v>
      </c>
      <c r="L10" s="254">
        <f t="shared" si="2"/>
        <v>0</v>
      </c>
      <c r="M10" s="189">
        <f t="shared" si="3"/>
        <v>1</v>
      </c>
      <c r="N10" s="190">
        <v>1</v>
      </c>
      <c r="O10" s="191">
        <f t="shared" si="4"/>
        <v>0</v>
      </c>
      <c r="P10" s="192">
        <f t="shared" si="5"/>
        <v>1</v>
      </c>
      <c r="Q10" s="193">
        <v>1</v>
      </c>
    </row>
    <row r="11" spans="1:17" ht="29.25" customHeight="1">
      <c r="A11" s="1139"/>
      <c r="B11" s="1164"/>
      <c r="C11" s="1134" t="s">
        <v>29</v>
      </c>
      <c r="D11" s="1135"/>
      <c r="E11" s="186" t="s">
        <v>30</v>
      </c>
      <c r="F11" s="228">
        <v>1672000</v>
      </c>
      <c r="G11" s="229">
        <v>1212800</v>
      </c>
      <c r="H11" s="187">
        <v>1212800</v>
      </c>
      <c r="I11" s="200">
        <f t="shared" si="0"/>
        <v>1212800</v>
      </c>
      <c r="J11" s="188">
        <f t="shared" si="1"/>
        <v>-459200</v>
      </c>
      <c r="K11" s="232">
        <v>0</v>
      </c>
      <c r="L11" s="254">
        <f t="shared" si="2"/>
        <v>0</v>
      </c>
      <c r="M11" s="189">
        <f t="shared" si="3"/>
        <v>1</v>
      </c>
      <c r="N11" s="190">
        <v>1</v>
      </c>
      <c r="O11" s="191">
        <f t="shared" si="4"/>
        <v>0</v>
      </c>
      <c r="P11" s="192">
        <f t="shared" si="5"/>
        <v>0.72540000000000004</v>
      </c>
      <c r="Q11" s="193">
        <v>1</v>
      </c>
    </row>
    <row r="12" spans="1:17" ht="29.25" customHeight="1">
      <c r="A12" s="1139"/>
      <c r="B12" s="1164"/>
      <c r="C12" s="1134" t="s">
        <v>31</v>
      </c>
      <c r="D12" s="1135"/>
      <c r="E12" s="186" t="s">
        <v>32</v>
      </c>
      <c r="F12" s="228">
        <v>35821000</v>
      </c>
      <c r="G12" s="229">
        <v>35882100</v>
      </c>
      <c r="H12" s="187">
        <v>35267400</v>
      </c>
      <c r="I12" s="200">
        <f t="shared" si="0"/>
        <v>35267400</v>
      </c>
      <c r="J12" s="188">
        <f t="shared" si="1"/>
        <v>-553600</v>
      </c>
      <c r="K12" s="232">
        <v>0</v>
      </c>
      <c r="L12" s="254">
        <f t="shared" si="2"/>
        <v>614700</v>
      </c>
      <c r="M12" s="189">
        <f t="shared" si="3"/>
        <v>0.9829</v>
      </c>
      <c r="N12" s="190">
        <v>0.98870000000000002</v>
      </c>
      <c r="O12" s="191">
        <f t="shared" si="4"/>
        <v>-0.58000000000000274</v>
      </c>
      <c r="P12" s="192">
        <f t="shared" si="5"/>
        <v>0.98450000000000004</v>
      </c>
      <c r="Q12" s="193">
        <v>0.99309999999999998</v>
      </c>
    </row>
    <row r="13" spans="1:17" ht="29.25" customHeight="1">
      <c r="A13" s="1139"/>
      <c r="B13" s="1164"/>
      <c r="C13" s="1134" t="s">
        <v>33</v>
      </c>
      <c r="D13" s="1135"/>
      <c r="E13" s="186" t="s">
        <v>34</v>
      </c>
      <c r="F13" s="228">
        <v>102430000</v>
      </c>
      <c r="G13" s="187">
        <v>51077311</v>
      </c>
      <c r="H13" s="187">
        <v>51077311</v>
      </c>
      <c r="I13" s="200">
        <f t="shared" si="0"/>
        <v>51077311</v>
      </c>
      <c r="J13" s="188">
        <f t="shared" si="1"/>
        <v>-51352689</v>
      </c>
      <c r="K13" s="232">
        <v>0</v>
      </c>
      <c r="L13" s="254">
        <f t="shared" si="2"/>
        <v>0</v>
      </c>
      <c r="M13" s="189">
        <f t="shared" si="3"/>
        <v>1</v>
      </c>
      <c r="N13" s="190">
        <v>1</v>
      </c>
      <c r="O13" s="191">
        <f t="shared" si="4"/>
        <v>0</v>
      </c>
      <c r="P13" s="192">
        <f t="shared" si="5"/>
        <v>0.49869999999999998</v>
      </c>
      <c r="Q13" s="193">
        <v>1</v>
      </c>
    </row>
    <row r="14" spans="1:17" ht="29.25" customHeight="1" thickBot="1">
      <c r="A14" s="1139"/>
      <c r="B14" s="1147"/>
      <c r="C14" s="1136" t="s">
        <v>35</v>
      </c>
      <c r="D14" s="1137"/>
      <c r="E14" s="314" t="s">
        <v>36</v>
      </c>
      <c r="F14" s="354">
        <v>1082000</v>
      </c>
      <c r="G14" s="315">
        <v>565350</v>
      </c>
      <c r="H14" s="355">
        <v>565350</v>
      </c>
      <c r="I14" s="315">
        <f t="shared" si="0"/>
        <v>565350</v>
      </c>
      <c r="J14" s="316">
        <f t="shared" si="1"/>
        <v>-516650</v>
      </c>
      <c r="K14" s="317">
        <v>0</v>
      </c>
      <c r="L14" s="318">
        <f t="shared" si="2"/>
        <v>0</v>
      </c>
      <c r="M14" s="309">
        <f>ROUND(I14/G14,4)</f>
        <v>1</v>
      </c>
      <c r="N14" s="310">
        <v>1</v>
      </c>
      <c r="O14" s="207">
        <f t="shared" si="4"/>
        <v>0</v>
      </c>
      <c r="P14" s="208">
        <f t="shared" si="5"/>
        <v>0.52249999999999996</v>
      </c>
      <c r="Q14" s="313">
        <v>1</v>
      </c>
    </row>
    <row r="15" spans="1:17" ht="29.25" customHeight="1" thickBot="1">
      <c r="A15" s="1139"/>
      <c r="B15" s="1147" t="s">
        <v>37</v>
      </c>
      <c r="C15" s="1148"/>
      <c r="D15" s="1148"/>
      <c r="E15" s="1149"/>
      <c r="F15" s="204">
        <f>F5+F6+F7+F10+F11+F12+F13+F14</f>
        <v>1310619000</v>
      </c>
      <c r="G15" s="204">
        <f t="shared" ref="G15:L15" si="6">G5+G6+G7+G10+G11+G12+G13+G14</f>
        <v>1261968974</v>
      </c>
      <c r="H15" s="204">
        <f t="shared" si="6"/>
        <v>766213103</v>
      </c>
      <c r="I15" s="204">
        <f t="shared" si="6"/>
        <v>765138792</v>
      </c>
      <c r="J15" s="204">
        <f t="shared" si="6"/>
        <v>-544405897</v>
      </c>
      <c r="K15" s="204">
        <f t="shared" si="6"/>
        <v>1074311</v>
      </c>
      <c r="L15" s="204">
        <f t="shared" si="6"/>
        <v>496830182</v>
      </c>
      <c r="M15" s="309">
        <f>ROUND(I15/G15,4)</f>
        <v>0.60629999999999995</v>
      </c>
      <c r="N15" s="310">
        <v>0.59909999999999997</v>
      </c>
      <c r="O15" s="311">
        <f t="shared" si="4"/>
        <v>0.71999999999999842</v>
      </c>
      <c r="P15" s="312">
        <f>ROUND(H15/F15,4)</f>
        <v>0.58460000000000001</v>
      </c>
      <c r="Q15" s="313">
        <v>0.99450000000000005</v>
      </c>
    </row>
    <row r="16" spans="1:17" ht="29.25" customHeight="1">
      <c r="A16" s="1139"/>
      <c r="B16" s="1150" t="s">
        <v>38</v>
      </c>
      <c r="C16" s="1153" t="s">
        <v>18</v>
      </c>
      <c r="D16" s="1121"/>
      <c r="E16" s="327" t="s">
        <v>39</v>
      </c>
      <c r="F16" s="234">
        <v>2416000</v>
      </c>
      <c r="G16" s="235">
        <v>10805201</v>
      </c>
      <c r="H16" s="18">
        <v>988662</v>
      </c>
      <c r="I16" s="18">
        <f t="shared" ref="I16:I20" si="7">H16-K16</f>
        <v>988662</v>
      </c>
      <c r="J16" s="328">
        <f>SUM(H16-F16)</f>
        <v>-1427338</v>
      </c>
      <c r="K16" s="240">
        <v>0</v>
      </c>
      <c r="L16" s="255">
        <f>SUM(G16-H16+K16)</f>
        <v>9816539</v>
      </c>
      <c r="M16" s="68">
        <f t="shared" ref="M16:M20" si="8">ROUND(I16/G16,4)</f>
        <v>9.1499999999999998E-2</v>
      </c>
      <c r="N16" s="69">
        <v>0.1139</v>
      </c>
      <c r="O16" s="329">
        <f t="shared" si="4"/>
        <v>-2.2400000000000002</v>
      </c>
      <c r="P16" s="330">
        <f t="shared" si="5"/>
        <v>0.40920000000000001</v>
      </c>
      <c r="Q16" s="72">
        <v>0.40789999999999998</v>
      </c>
    </row>
    <row r="17" spans="1:17" ht="29.25" customHeight="1">
      <c r="A17" s="1139"/>
      <c r="B17" s="1151"/>
      <c r="C17" s="1154" t="s">
        <v>20</v>
      </c>
      <c r="D17" s="1155"/>
      <c r="E17" s="25" t="s">
        <v>40</v>
      </c>
      <c r="F17" s="236">
        <v>33000</v>
      </c>
      <c r="G17" s="237">
        <v>564000</v>
      </c>
      <c r="H17" s="26">
        <v>53600</v>
      </c>
      <c r="I17" s="26">
        <f t="shared" si="7"/>
        <v>53600</v>
      </c>
      <c r="J17" s="19">
        <f t="shared" ref="J17:J20" si="9">SUM(H17-F17)</f>
        <v>20600</v>
      </c>
      <c r="K17" s="241">
        <v>0</v>
      </c>
      <c r="L17" s="256">
        <f t="shared" ref="L17:L20" si="10">SUM(G17-H17+K17)</f>
        <v>510400</v>
      </c>
      <c r="M17" s="27">
        <f t="shared" si="8"/>
        <v>9.5000000000000001E-2</v>
      </c>
      <c r="N17" s="28">
        <v>0.4365</v>
      </c>
      <c r="O17" s="29">
        <f t="shared" si="4"/>
        <v>-34.150000000000006</v>
      </c>
      <c r="P17" s="30">
        <f t="shared" si="5"/>
        <v>1.6242000000000001</v>
      </c>
      <c r="Q17" s="31">
        <v>0.49180000000000001</v>
      </c>
    </row>
    <row r="18" spans="1:17" ht="29.25" customHeight="1">
      <c r="A18" s="1139"/>
      <c r="B18" s="1151"/>
      <c r="C18" s="1156" t="s">
        <v>22</v>
      </c>
      <c r="D18" s="1157"/>
      <c r="E18" s="25" t="s">
        <v>41</v>
      </c>
      <c r="F18" s="236">
        <v>2846000</v>
      </c>
      <c r="G18" s="237">
        <v>44980331</v>
      </c>
      <c r="H18" s="26">
        <v>4147455</v>
      </c>
      <c r="I18" s="26">
        <f t="shared" si="7"/>
        <v>4147455</v>
      </c>
      <c r="J18" s="19">
        <f t="shared" si="9"/>
        <v>1301455</v>
      </c>
      <c r="K18" s="241">
        <v>0</v>
      </c>
      <c r="L18" s="257">
        <f t="shared" si="10"/>
        <v>40832876</v>
      </c>
      <c r="M18" s="27">
        <f>ROUND(I18/G18,4)</f>
        <v>9.2200000000000004E-2</v>
      </c>
      <c r="N18" s="28">
        <v>2.86E-2</v>
      </c>
      <c r="O18" s="29">
        <f t="shared" si="4"/>
        <v>6.36</v>
      </c>
      <c r="P18" s="30">
        <f t="shared" si="5"/>
        <v>1.4573</v>
      </c>
      <c r="Q18" s="31">
        <v>3.6400000000000002E-2</v>
      </c>
    </row>
    <row r="19" spans="1:17" s="38" customFormat="1" ht="29.25" customHeight="1">
      <c r="A19" s="1139"/>
      <c r="B19" s="1151"/>
      <c r="C19" s="1154" t="s">
        <v>31</v>
      </c>
      <c r="D19" s="1155"/>
      <c r="E19" s="32" t="s">
        <v>42</v>
      </c>
      <c r="F19" s="236">
        <v>67000</v>
      </c>
      <c r="G19" s="237">
        <v>728238</v>
      </c>
      <c r="H19" s="26">
        <v>46600</v>
      </c>
      <c r="I19" s="26">
        <f t="shared" si="7"/>
        <v>46600</v>
      </c>
      <c r="J19" s="19">
        <f t="shared" si="9"/>
        <v>-20400</v>
      </c>
      <c r="K19" s="241">
        <v>0</v>
      </c>
      <c r="L19" s="257">
        <f t="shared" si="10"/>
        <v>681638</v>
      </c>
      <c r="M19" s="33">
        <f t="shared" si="8"/>
        <v>6.4000000000000001E-2</v>
      </c>
      <c r="N19" s="34">
        <v>6.7000000000000004E-2</v>
      </c>
      <c r="O19" s="35">
        <f t="shared" si="4"/>
        <v>-0.30000000000000027</v>
      </c>
      <c r="P19" s="36">
        <f t="shared" si="5"/>
        <v>0.69550000000000001</v>
      </c>
      <c r="Q19" s="37">
        <v>0.28499999999999998</v>
      </c>
    </row>
    <row r="20" spans="1:17" ht="29.25" customHeight="1" thickBot="1">
      <c r="A20" s="1139"/>
      <c r="B20" s="1152"/>
      <c r="C20" s="1158" t="s">
        <v>43</v>
      </c>
      <c r="D20" s="1159"/>
      <c r="E20" s="331" t="s">
        <v>44</v>
      </c>
      <c r="F20" s="356">
        <v>287000</v>
      </c>
      <c r="G20" s="357">
        <v>4600931</v>
      </c>
      <c r="H20" s="332">
        <v>394033</v>
      </c>
      <c r="I20" s="332">
        <f t="shared" si="7"/>
        <v>394033</v>
      </c>
      <c r="J20" s="82">
        <f t="shared" si="9"/>
        <v>107033</v>
      </c>
      <c r="K20" s="91">
        <v>0</v>
      </c>
      <c r="L20" s="43">
        <f t="shared" si="10"/>
        <v>4206898</v>
      </c>
      <c r="M20" s="44">
        <f t="shared" si="8"/>
        <v>8.5599999999999996E-2</v>
      </c>
      <c r="N20" s="45">
        <v>2.6499999999999999E-2</v>
      </c>
      <c r="O20" s="46">
        <f t="shared" si="4"/>
        <v>5.91</v>
      </c>
      <c r="P20" s="47">
        <f t="shared" si="5"/>
        <v>1.3729</v>
      </c>
      <c r="Q20" s="48">
        <v>3.5799999999999998E-2</v>
      </c>
    </row>
    <row r="21" spans="1:17" ht="29.25" customHeight="1" thickBot="1">
      <c r="A21" s="1139"/>
      <c r="B21" s="1160" t="s">
        <v>45</v>
      </c>
      <c r="C21" s="1161"/>
      <c r="D21" s="1161"/>
      <c r="E21" s="1162"/>
      <c r="F21" s="319">
        <f>SUM(F16:F20)</f>
        <v>5649000</v>
      </c>
      <c r="G21" s="320">
        <f>SUM(G16,G17,G18,G19,G20)</f>
        <v>61678701</v>
      </c>
      <c r="H21" s="320">
        <f t="shared" ref="H21:L21" si="11">SUM(H16,H17,H18,H19,H20)</f>
        <v>5630350</v>
      </c>
      <c r="I21" s="320">
        <f t="shared" si="11"/>
        <v>5630350</v>
      </c>
      <c r="J21" s="320">
        <f>SUM(J16,J17,J18,J19,J20)</f>
        <v>-18650</v>
      </c>
      <c r="K21" s="320">
        <f t="shared" si="11"/>
        <v>0</v>
      </c>
      <c r="L21" s="321">
        <f t="shared" si="11"/>
        <v>56048351</v>
      </c>
      <c r="M21" s="322">
        <f>ROUND(I21/G21,4)</f>
        <v>9.1300000000000006E-2</v>
      </c>
      <c r="N21" s="323">
        <v>4.6300000000000001E-2</v>
      </c>
      <c r="O21" s="324">
        <f>SUM(M21-N21)*100</f>
        <v>4.5000000000000009</v>
      </c>
      <c r="P21" s="325">
        <f>ROUND(H21/F21,4)</f>
        <v>0.99670000000000003</v>
      </c>
      <c r="Q21" s="326">
        <v>0.1202</v>
      </c>
    </row>
    <row r="22" spans="1:17" ht="29.25" customHeight="1" thickTop="1" thickBot="1">
      <c r="A22" s="1140"/>
      <c r="B22" s="1116" t="s">
        <v>46</v>
      </c>
      <c r="C22" s="1117"/>
      <c r="D22" s="1117"/>
      <c r="E22" s="1118"/>
      <c r="F22" s="304">
        <f>F15+F21</f>
        <v>1316268000</v>
      </c>
      <c r="G22" s="305">
        <f t="shared" ref="G22" si="12">SUM(G15+G21)</f>
        <v>1323647675</v>
      </c>
      <c r="H22" s="81">
        <f t="shared" ref="H22:L22" si="13">SUM(H15+H21)</f>
        <v>771843453</v>
      </c>
      <c r="I22" s="81">
        <f t="shared" si="13"/>
        <v>770769142</v>
      </c>
      <c r="J22" s="82">
        <f t="shared" si="13"/>
        <v>-544424547</v>
      </c>
      <c r="K22" s="306">
        <f t="shared" si="13"/>
        <v>1074311</v>
      </c>
      <c r="L22" s="307">
        <f t="shared" si="13"/>
        <v>552878533</v>
      </c>
      <c r="M22" s="92">
        <f>ROUND(I22/G22,4)</f>
        <v>0.58230000000000004</v>
      </c>
      <c r="N22" s="93">
        <v>0.56950000000000001</v>
      </c>
      <c r="O22" s="308">
        <f>SUM(M22-N22)*100</f>
        <v>1.2800000000000034</v>
      </c>
      <c r="P22" s="95">
        <f>ROUND(H22/F22,4)</f>
        <v>0.58640000000000003</v>
      </c>
      <c r="Q22" s="96">
        <v>0.95109999999999995</v>
      </c>
    </row>
    <row r="23" spans="1:17" ht="24" customHeight="1" thickBot="1">
      <c r="B23" s="60"/>
      <c r="C23" s="60"/>
      <c r="D23" s="60"/>
      <c r="E23" s="60"/>
      <c r="M23" s="61"/>
      <c r="N23" s="61"/>
      <c r="O23" s="62"/>
      <c r="P23" s="62"/>
      <c r="Q23" s="62"/>
    </row>
    <row r="24" spans="1:17" ht="29.25" customHeight="1">
      <c r="A24" s="1113" t="s">
        <v>104</v>
      </c>
      <c r="B24" s="1114"/>
      <c r="C24" s="1114"/>
      <c r="D24" s="1114"/>
      <c r="E24" s="1115"/>
      <c r="F24" s="1119" t="s">
        <v>1</v>
      </c>
      <c r="G24" s="1121" t="s">
        <v>2</v>
      </c>
      <c r="H24" s="297" t="s">
        <v>112</v>
      </c>
      <c r="I24" s="294"/>
      <c r="J24" s="6" t="s">
        <v>4</v>
      </c>
      <c r="K24" s="298" t="s">
        <v>5</v>
      </c>
      <c r="L24" s="297" t="s">
        <v>113</v>
      </c>
      <c r="M24" s="1123" t="s">
        <v>7</v>
      </c>
      <c r="N24" s="1124"/>
      <c r="O24" s="8" t="s">
        <v>95</v>
      </c>
      <c r="P24" s="9" t="s">
        <v>8</v>
      </c>
      <c r="Q24" s="9" t="s">
        <v>9</v>
      </c>
    </row>
    <row r="25" spans="1:17" ht="29.25" customHeight="1" thickBot="1">
      <c r="A25" s="1116"/>
      <c r="B25" s="1117"/>
      <c r="C25" s="1117"/>
      <c r="D25" s="1117"/>
      <c r="E25" s="1118"/>
      <c r="F25" s="1120"/>
      <c r="G25" s="1122"/>
      <c r="H25" s="303" t="s">
        <v>109</v>
      </c>
      <c r="I25" s="295"/>
      <c r="J25" s="11" t="s">
        <v>10</v>
      </c>
      <c r="K25" s="274" t="s">
        <v>110</v>
      </c>
      <c r="L25" s="303" t="s">
        <v>109</v>
      </c>
      <c r="M25" s="13" t="s">
        <v>12</v>
      </c>
      <c r="N25" s="14" t="s">
        <v>94</v>
      </c>
      <c r="O25" s="15" t="s">
        <v>13</v>
      </c>
      <c r="P25" s="16" t="s">
        <v>14</v>
      </c>
      <c r="Q25" s="16" t="s">
        <v>15</v>
      </c>
    </row>
    <row r="26" spans="1:17" ht="29.25" customHeight="1" thickBot="1">
      <c r="A26" s="1138" t="s">
        <v>47</v>
      </c>
      <c r="B26" s="210" t="s">
        <v>17</v>
      </c>
      <c r="C26" s="1141" t="s">
        <v>48</v>
      </c>
      <c r="D26" s="1142"/>
      <c r="E26" s="178"/>
      <c r="F26" s="243">
        <v>260087000</v>
      </c>
      <c r="G26" s="211">
        <v>287650500</v>
      </c>
      <c r="H26" s="211">
        <v>92189800</v>
      </c>
      <c r="I26" s="211">
        <f t="shared" ref="I26:I27" si="14">H26-K26</f>
        <v>91637000</v>
      </c>
      <c r="J26" s="212">
        <f>SUM(H26-F26)</f>
        <v>-167897200</v>
      </c>
      <c r="K26" s="213">
        <v>552800</v>
      </c>
      <c r="L26" s="333">
        <f t="shared" ref="L26:L27" si="15">SUM(G26-H26+K26)</f>
        <v>196013500</v>
      </c>
      <c r="M26" s="181">
        <f t="shared" ref="M26:M28" si="16">ROUND(I26/G26,4)</f>
        <v>0.31859999999999999</v>
      </c>
      <c r="N26" s="182">
        <v>0.32429999999999998</v>
      </c>
      <c r="O26" s="183">
        <f>SUM(M26-N26)*100</f>
        <v>-0.56999999999999829</v>
      </c>
      <c r="P26" s="214">
        <f>ROUND(H26/F26,4)</f>
        <v>0.35449999999999998</v>
      </c>
      <c r="Q26" s="185">
        <v>0.97940000000000005</v>
      </c>
    </row>
    <row r="27" spans="1:17" ht="29.25" customHeight="1" thickBot="1">
      <c r="A27" s="1139"/>
      <c r="B27" s="334" t="s">
        <v>38</v>
      </c>
      <c r="C27" s="1143" t="s">
        <v>48</v>
      </c>
      <c r="D27" s="1144"/>
      <c r="E27" s="335"/>
      <c r="F27" s="358">
        <v>6341000</v>
      </c>
      <c r="G27" s="336">
        <v>35655025</v>
      </c>
      <c r="H27" s="336">
        <v>3228090</v>
      </c>
      <c r="I27" s="336">
        <f t="shared" si="14"/>
        <v>3228090</v>
      </c>
      <c r="J27" s="337">
        <f>SUM(H27-F27)</f>
        <v>-3112910</v>
      </c>
      <c r="K27" s="338">
        <v>0</v>
      </c>
      <c r="L27" s="339">
        <f t="shared" si="15"/>
        <v>32426935</v>
      </c>
      <c r="M27" s="340">
        <f t="shared" si="16"/>
        <v>9.0499999999999997E-2</v>
      </c>
      <c r="N27" s="341">
        <v>9.4799999999999995E-2</v>
      </c>
      <c r="O27" s="342">
        <f>SUM(M27-N27)*100</f>
        <v>-0.42999999999999983</v>
      </c>
      <c r="P27" s="343">
        <f>ROUND(H27/F27,4)</f>
        <v>0.5091</v>
      </c>
      <c r="Q27" s="344">
        <v>0.21790000000000001</v>
      </c>
    </row>
    <row r="28" spans="1:17" ht="29.25" customHeight="1" thickTop="1" thickBot="1">
      <c r="A28" s="1140"/>
      <c r="B28" s="1116" t="s">
        <v>45</v>
      </c>
      <c r="C28" s="1117"/>
      <c r="D28" s="1117"/>
      <c r="E28" s="1118"/>
      <c r="F28" s="304">
        <f>SUM(F26:F27)</f>
        <v>266428000</v>
      </c>
      <c r="G28" s="81">
        <f>SUM(G26:G27)</f>
        <v>323305525</v>
      </c>
      <c r="H28" s="81">
        <f t="shared" ref="H28:L28" si="17">SUM(H26:H27)</f>
        <v>95417890</v>
      </c>
      <c r="I28" s="81">
        <f t="shared" si="17"/>
        <v>94865090</v>
      </c>
      <c r="J28" s="82">
        <f t="shared" si="17"/>
        <v>-171010110</v>
      </c>
      <c r="K28" s="82">
        <f t="shared" si="17"/>
        <v>552800</v>
      </c>
      <c r="L28" s="305">
        <f t="shared" si="17"/>
        <v>228440435</v>
      </c>
      <c r="M28" s="92">
        <f t="shared" si="16"/>
        <v>0.29339999999999999</v>
      </c>
      <c r="N28" s="93">
        <v>0.29549999999999998</v>
      </c>
      <c r="O28" s="308">
        <f>SUM(M28-N28)*100</f>
        <v>-0.20999999999999908</v>
      </c>
      <c r="P28" s="95">
        <f>ROUND(H28/F28,4)</f>
        <v>0.35809999999999997</v>
      </c>
      <c r="Q28" s="96">
        <v>0.88319999999999999</v>
      </c>
    </row>
    <row r="29" spans="1:17" ht="24" customHeight="1" thickBot="1">
      <c r="A29" s="73"/>
      <c r="B29" s="73"/>
      <c r="C29" s="73"/>
      <c r="D29" s="73"/>
      <c r="E29" s="74"/>
      <c r="M29" s="75"/>
      <c r="N29" s="76"/>
      <c r="O29" s="62"/>
      <c r="P29" s="75"/>
      <c r="Q29" s="75"/>
    </row>
    <row r="30" spans="1:17" ht="29.25" customHeight="1">
      <c r="A30" s="1113" t="s">
        <v>104</v>
      </c>
      <c r="B30" s="1114"/>
      <c r="C30" s="1114"/>
      <c r="D30" s="1114"/>
      <c r="E30" s="1115"/>
      <c r="F30" s="1119" t="s">
        <v>1</v>
      </c>
      <c r="G30" s="1121" t="s">
        <v>2</v>
      </c>
      <c r="H30" s="297" t="s">
        <v>112</v>
      </c>
      <c r="I30" s="294"/>
      <c r="J30" s="6" t="s">
        <v>4</v>
      </c>
      <c r="K30" s="298" t="s">
        <v>5</v>
      </c>
      <c r="L30" s="297" t="s">
        <v>113</v>
      </c>
      <c r="M30" s="1123" t="s">
        <v>7</v>
      </c>
      <c r="N30" s="1124"/>
      <c r="O30" s="8" t="s">
        <v>95</v>
      </c>
      <c r="P30" s="9" t="s">
        <v>8</v>
      </c>
      <c r="Q30" s="9" t="s">
        <v>9</v>
      </c>
    </row>
    <row r="31" spans="1:17" ht="29.25" customHeight="1" thickBot="1">
      <c r="A31" s="1116"/>
      <c r="B31" s="1117"/>
      <c r="C31" s="1117"/>
      <c r="D31" s="1117"/>
      <c r="E31" s="1118"/>
      <c r="F31" s="1120"/>
      <c r="G31" s="1122"/>
      <c r="H31" s="303" t="s">
        <v>109</v>
      </c>
      <c r="I31" s="295"/>
      <c r="J31" s="11" t="s">
        <v>10</v>
      </c>
      <c r="K31" s="274" t="s">
        <v>110</v>
      </c>
      <c r="L31" s="303" t="s">
        <v>109</v>
      </c>
      <c r="M31" s="13" t="s">
        <v>12</v>
      </c>
      <c r="N31" s="14" t="s">
        <v>94</v>
      </c>
      <c r="O31" s="15" t="s">
        <v>13</v>
      </c>
      <c r="P31" s="16" t="s">
        <v>14</v>
      </c>
      <c r="Q31" s="16" t="s">
        <v>15</v>
      </c>
    </row>
    <row r="32" spans="1:17" ht="29.25" customHeight="1" thickBot="1">
      <c r="A32" s="1125" t="s">
        <v>49</v>
      </c>
      <c r="B32" s="215" t="s">
        <v>50</v>
      </c>
      <c r="C32" s="1128" t="s">
        <v>51</v>
      </c>
      <c r="D32" s="1129"/>
      <c r="E32" s="216"/>
      <c r="F32" s="243">
        <v>230932000</v>
      </c>
      <c r="G32" s="211">
        <v>239292700</v>
      </c>
      <c r="H32" s="211">
        <v>120571800</v>
      </c>
      <c r="I32" s="345">
        <f t="shared" ref="I32" si="18">H32-K32</f>
        <v>119186500</v>
      </c>
      <c r="J32" s="180">
        <f>SUM(H32-F32)</f>
        <v>-110360200</v>
      </c>
      <c r="K32" s="231">
        <v>1385300</v>
      </c>
      <c r="L32" s="346">
        <f>SUM(G32-H32)</f>
        <v>118720900</v>
      </c>
      <c r="M32" s="181">
        <f t="shared" ref="M32:M34" si="19">ROUND(I32/G32,4)</f>
        <v>0.49809999999999999</v>
      </c>
      <c r="N32" s="219">
        <v>0.48930000000000001</v>
      </c>
      <c r="O32" s="183">
        <f>SUM(M32-N32)*100</f>
        <v>0.87999999999999745</v>
      </c>
      <c r="P32" s="214">
        <f>ROUND(H32/F32,4)</f>
        <v>0.52210000000000001</v>
      </c>
      <c r="Q32" s="220">
        <v>0.99829999999999997</v>
      </c>
    </row>
    <row r="33" spans="1:17" ht="29.25" customHeight="1" thickBot="1">
      <c r="A33" s="1126"/>
      <c r="B33" s="347" t="s">
        <v>38</v>
      </c>
      <c r="C33" s="1132" t="s">
        <v>51</v>
      </c>
      <c r="D33" s="1133"/>
      <c r="E33" s="335"/>
      <c r="F33" s="359">
        <v>149000</v>
      </c>
      <c r="G33" s="348">
        <v>620700</v>
      </c>
      <c r="H33" s="348">
        <v>118112</v>
      </c>
      <c r="I33" s="348">
        <f>H33-K33</f>
        <v>118112</v>
      </c>
      <c r="J33" s="349">
        <f>SUM(H33-F33)</f>
        <v>-30888</v>
      </c>
      <c r="K33" s="350">
        <v>0</v>
      </c>
      <c r="L33" s="339">
        <f>SUM(G33-H33)</f>
        <v>502588</v>
      </c>
      <c r="M33" s="340">
        <f t="shared" si="19"/>
        <v>0.1903</v>
      </c>
      <c r="N33" s="341">
        <v>0.1216</v>
      </c>
      <c r="O33" s="342">
        <f>SUM(M33-N33)*100</f>
        <v>6.87</v>
      </c>
      <c r="P33" s="343">
        <f>ROUND(H33/F33,4)</f>
        <v>0.79269999999999996</v>
      </c>
      <c r="Q33" s="344">
        <v>0.53869999999999996</v>
      </c>
    </row>
    <row r="34" spans="1:17" ht="29.25" customHeight="1" thickTop="1" thickBot="1">
      <c r="A34" s="1127"/>
      <c r="B34" s="1116" t="s">
        <v>52</v>
      </c>
      <c r="C34" s="1117"/>
      <c r="D34" s="1117"/>
      <c r="E34" s="1118"/>
      <c r="F34" s="304">
        <f>SUM(F32:F33)</f>
        <v>231081000</v>
      </c>
      <c r="G34" s="81">
        <f>SUM(G32:G33)</f>
        <v>239913400</v>
      </c>
      <c r="H34" s="81">
        <f t="shared" ref="H34:L34" si="20">SUM(H32:H33)</f>
        <v>120689912</v>
      </c>
      <c r="I34" s="81">
        <f t="shared" si="20"/>
        <v>119304612</v>
      </c>
      <c r="J34" s="82">
        <f t="shared" si="20"/>
        <v>-110391088</v>
      </c>
      <c r="K34" s="82">
        <f t="shared" si="20"/>
        <v>1385300</v>
      </c>
      <c r="L34" s="81">
        <f t="shared" si="20"/>
        <v>119223488</v>
      </c>
      <c r="M34" s="92">
        <f t="shared" si="19"/>
        <v>0.49730000000000002</v>
      </c>
      <c r="N34" s="93">
        <v>0.48809999999999998</v>
      </c>
      <c r="O34" s="308">
        <f>SUM(M34-N34)*100</f>
        <v>0.92000000000000415</v>
      </c>
      <c r="P34" s="95">
        <f>ROUND(H34/F34,4)</f>
        <v>0.52229999999999999</v>
      </c>
      <c r="Q34" s="96">
        <v>0.997</v>
      </c>
    </row>
    <row r="35" spans="1:17" ht="24" customHeight="1" thickBot="1">
      <c r="A35" s="83"/>
      <c r="B35" s="84"/>
      <c r="C35" s="84"/>
      <c r="D35" s="84"/>
      <c r="E35" s="84"/>
      <c r="M35" s="85"/>
      <c r="N35" s="86"/>
      <c r="O35" s="86"/>
      <c r="P35" s="86"/>
      <c r="Q35" s="87"/>
    </row>
    <row r="36" spans="1:17" ht="29.25" customHeight="1">
      <c r="A36" s="1113" t="s">
        <v>104</v>
      </c>
      <c r="B36" s="1114"/>
      <c r="C36" s="1114"/>
      <c r="D36" s="1114"/>
      <c r="E36" s="1115"/>
      <c r="F36" s="1119" t="s">
        <v>1</v>
      </c>
      <c r="G36" s="1121" t="s">
        <v>2</v>
      </c>
      <c r="H36" s="297" t="s">
        <v>112</v>
      </c>
      <c r="I36" s="294"/>
      <c r="J36" s="6" t="s">
        <v>4</v>
      </c>
      <c r="K36" s="298" t="s">
        <v>5</v>
      </c>
      <c r="L36" s="297" t="s">
        <v>113</v>
      </c>
      <c r="M36" s="1123" t="s">
        <v>7</v>
      </c>
      <c r="N36" s="1124"/>
      <c r="O36" s="8" t="s">
        <v>95</v>
      </c>
      <c r="P36" s="9" t="s">
        <v>8</v>
      </c>
      <c r="Q36" s="9" t="s">
        <v>9</v>
      </c>
    </row>
    <row r="37" spans="1:17" ht="29.25" customHeight="1" thickBot="1">
      <c r="A37" s="1116"/>
      <c r="B37" s="1117"/>
      <c r="C37" s="1117"/>
      <c r="D37" s="1117"/>
      <c r="E37" s="1118"/>
      <c r="F37" s="1120"/>
      <c r="G37" s="1122"/>
      <c r="H37" s="303" t="s">
        <v>109</v>
      </c>
      <c r="I37" s="295"/>
      <c r="J37" s="11" t="s">
        <v>10</v>
      </c>
      <c r="K37" s="274" t="s">
        <v>110</v>
      </c>
      <c r="L37" s="303" t="s">
        <v>109</v>
      </c>
      <c r="M37" s="13" t="s">
        <v>12</v>
      </c>
      <c r="N37" s="14" t="s">
        <v>94</v>
      </c>
      <c r="O37" s="15" t="s">
        <v>13</v>
      </c>
      <c r="P37" s="16" t="s">
        <v>14</v>
      </c>
      <c r="Q37" s="16" t="s">
        <v>15</v>
      </c>
    </row>
    <row r="38" spans="1:17" ht="29.25" customHeight="1" thickBot="1">
      <c r="A38" s="1125" t="s">
        <v>53</v>
      </c>
      <c r="B38" s="215" t="s">
        <v>50</v>
      </c>
      <c r="C38" s="1128" t="s">
        <v>54</v>
      </c>
      <c r="D38" s="1129"/>
      <c r="E38" s="216"/>
      <c r="F38" s="243">
        <v>176542000</v>
      </c>
      <c r="G38" s="211">
        <v>188252300</v>
      </c>
      <c r="H38" s="211">
        <v>84341200</v>
      </c>
      <c r="I38" s="211">
        <f t="shared" ref="I38:I39" si="21">H38-K38</f>
        <v>82838000</v>
      </c>
      <c r="J38" s="212">
        <f>SUM(H38-F38)</f>
        <v>-92200800</v>
      </c>
      <c r="K38" s="213">
        <v>1503200</v>
      </c>
      <c r="L38" s="261">
        <f>SUM(G38-H38)</f>
        <v>103911100</v>
      </c>
      <c r="M38" s="221">
        <f t="shared" ref="M38:M40" si="22">ROUND(I38/G38,4)</f>
        <v>0.44</v>
      </c>
      <c r="N38" s="219">
        <v>0.42609999999999998</v>
      </c>
      <c r="O38" s="222">
        <f>SUM(M38-N38)*100</f>
        <v>1.3900000000000023</v>
      </c>
      <c r="P38" s="223">
        <f>ROUND(H38/F38,4)</f>
        <v>0.47770000000000001</v>
      </c>
      <c r="Q38" s="220">
        <v>0.99760000000000004</v>
      </c>
    </row>
    <row r="39" spans="1:17" ht="29.25" customHeight="1" thickBot="1">
      <c r="A39" s="1126"/>
      <c r="B39" s="351" t="s">
        <v>38</v>
      </c>
      <c r="C39" s="1130" t="s">
        <v>54</v>
      </c>
      <c r="D39" s="1131"/>
      <c r="E39" s="352"/>
      <c r="F39" s="358">
        <v>377000</v>
      </c>
      <c r="G39" s="353">
        <v>225504</v>
      </c>
      <c r="H39" s="353">
        <v>134604</v>
      </c>
      <c r="I39" s="353">
        <f t="shared" si="21"/>
        <v>134604</v>
      </c>
      <c r="J39" s="337">
        <f>SUM(H39-F39)</f>
        <v>-242396</v>
      </c>
      <c r="K39" s="338">
        <v>0</v>
      </c>
      <c r="L39" s="321">
        <f>SUM(G39-H39)</f>
        <v>90900</v>
      </c>
      <c r="M39" s="322">
        <f t="shared" si="22"/>
        <v>0.59689999999999999</v>
      </c>
      <c r="N39" s="323">
        <v>0.63460000000000005</v>
      </c>
      <c r="O39" s="342">
        <f>SUM(M39-N39)*100</f>
        <v>-3.7700000000000067</v>
      </c>
      <c r="P39" s="325">
        <f>ROUND(H39/F39,4)</f>
        <v>0.35699999999999998</v>
      </c>
      <c r="Q39" s="326">
        <v>0.31080000000000002</v>
      </c>
    </row>
    <row r="40" spans="1:17" ht="29.25" customHeight="1" thickTop="1" thickBot="1">
      <c r="A40" s="1127"/>
      <c r="B40" s="1116" t="s">
        <v>52</v>
      </c>
      <c r="C40" s="1117"/>
      <c r="D40" s="1117"/>
      <c r="E40" s="1118"/>
      <c r="F40" s="304">
        <f>SUM(F38:F39)</f>
        <v>176919000</v>
      </c>
      <c r="G40" s="81">
        <f>SUM(G38:G39)</f>
        <v>188477804</v>
      </c>
      <c r="H40" s="81">
        <f t="shared" ref="H40:L40" si="23">SUM(H38:H39)</f>
        <v>84475804</v>
      </c>
      <c r="I40" s="81">
        <f t="shared" si="23"/>
        <v>82972604</v>
      </c>
      <c r="J40" s="82">
        <f t="shared" si="23"/>
        <v>-92443196</v>
      </c>
      <c r="K40" s="82">
        <f t="shared" si="23"/>
        <v>1503200</v>
      </c>
      <c r="L40" s="81">
        <f t="shared" si="23"/>
        <v>104002000</v>
      </c>
      <c r="M40" s="92">
        <f t="shared" si="22"/>
        <v>0.44019999999999998</v>
      </c>
      <c r="N40" s="93">
        <v>0.42720000000000002</v>
      </c>
      <c r="O40" s="97">
        <f>SUM(M40-N40)*100</f>
        <v>1.2999999999999956</v>
      </c>
      <c r="P40" s="95">
        <f>ROUND(H40/F40,4)</f>
        <v>0.47749999999999998</v>
      </c>
      <c r="Q40" s="96">
        <v>0.99429999999999996</v>
      </c>
    </row>
  </sheetData>
  <mergeCells count="48">
    <mergeCell ref="G36:G37"/>
    <mergeCell ref="M36:N36"/>
    <mergeCell ref="A38:A40"/>
    <mergeCell ref="C38:D38"/>
    <mergeCell ref="C39:D39"/>
    <mergeCell ref="B40:E40"/>
    <mergeCell ref="F36:F37"/>
    <mergeCell ref="A32:A34"/>
    <mergeCell ref="C32:D32"/>
    <mergeCell ref="C33:D33"/>
    <mergeCell ref="B34:E34"/>
    <mergeCell ref="A36:E37"/>
    <mergeCell ref="G24:G25"/>
    <mergeCell ref="M30:N30"/>
    <mergeCell ref="M24:N24"/>
    <mergeCell ref="A26:A28"/>
    <mergeCell ref="C26:D26"/>
    <mergeCell ref="C27:D27"/>
    <mergeCell ref="B28:E28"/>
    <mergeCell ref="A30:E31"/>
    <mergeCell ref="F30:F31"/>
    <mergeCell ref="G30:G31"/>
    <mergeCell ref="B21:E21"/>
    <mergeCell ref="B22:E22"/>
    <mergeCell ref="A24:E25"/>
    <mergeCell ref="F24:F25"/>
    <mergeCell ref="A5:A22"/>
    <mergeCell ref="B5:B14"/>
    <mergeCell ref="C5:D5"/>
    <mergeCell ref="C6:D6"/>
    <mergeCell ref="C7:D7"/>
    <mergeCell ref="C10:D10"/>
    <mergeCell ref="C11:D11"/>
    <mergeCell ref="C12:D12"/>
    <mergeCell ref="C13:D13"/>
    <mergeCell ref="C14:D14"/>
    <mergeCell ref="B15:E15"/>
    <mergeCell ref="B16:B20"/>
    <mergeCell ref="C16:D16"/>
    <mergeCell ref="C17:D17"/>
    <mergeCell ref="C18:D18"/>
    <mergeCell ref="C19:D19"/>
    <mergeCell ref="C20:D20"/>
    <mergeCell ref="A1:H1"/>
    <mergeCell ref="A3:E4"/>
    <mergeCell ref="F3:F4"/>
    <mergeCell ref="G3:G4"/>
    <mergeCell ref="M3:N3"/>
  </mergeCells>
  <phoneticPr fontId="3"/>
  <printOptions horizontalCentered="1"/>
  <pageMargins left="0.19685039370078741" right="0.19685039370078741" top="0.59055118110236227" bottom="0.19685039370078741" header="0.31496062992125984" footer="0.31496062992125984"/>
  <pageSetup paperSize="9" scale="50" fitToWidth="0" fitToHeight="0" orientation="landscape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70"/>
  <sheetViews>
    <sheetView view="pageBreakPreview" topLeftCell="A22" zoomScaleNormal="100" zoomScaleSheetLayoutView="100" workbookViewId="0">
      <selection activeCell="A2" sqref="A2"/>
    </sheetView>
  </sheetViews>
  <sheetFormatPr defaultColWidth="9" defaultRowHeight="13.5"/>
  <cols>
    <col min="1" max="1" width="11" style="99" bestFit="1" customWidth="1"/>
    <col min="2" max="2" width="3.625" style="99" customWidth="1"/>
    <col min="3" max="4" width="13.625" style="99" customWidth="1"/>
    <col min="5" max="5" width="3.125" style="99" customWidth="1"/>
    <col min="6" max="7" width="13.625" style="99" customWidth="1"/>
    <col min="8" max="8" width="3.75" style="99" customWidth="1"/>
    <col min="9" max="10" width="13.625" style="99" customWidth="1"/>
    <col min="11" max="11" width="2.625" style="99" customWidth="1"/>
    <col min="12" max="17" width="13.625" style="99" customWidth="1"/>
    <col min="18" max="18" width="3.625" style="99" customWidth="1"/>
    <col min="19" max="16384" width="9" style="99"/>
  </cols>
  <sheetData>
    <row r="1" spans="1:18">
      <c r="A1" s="301"/>
      <c r="B1" s="301"/>
      <c r="C1" s="1310" t="s">
        <v>106</v>
      </c>
      <c r="D1" s="1310"/>
      <c r="E1" s="1310"/>
      <c r="F1" s="1310"/>
      <c r="G1" s="1310"/>
      <c r="H1" s="1310"/>
      <c r="I1" s="1310"/>
      <c r="J1" s="1310"/>
      <c r="K1" s="1310"/>
      <c r="L1" s="1310"/>
      <c r="M1" s="1310"/>
      <c r="N1" s="1310"/>
      <c r="O1" s="1310"/>
      <c r="P1" s="1310"/>
      <c r="Q1" s="301"/>
      <c r="R1" s="301"/>
    </row>
    <row r="2" spans="1:18">
      <c r="C2" s="1309" t="s">
        <v>56</v>
      </c>
      <c r="D2" s="1309"/>
      <c r="F2" s="1291"/>
      <c r="G2" s="1291"/>
      <c r="I2" s="1309" t="s">
        <v>57</v>
      </c>
      <c r="J2" s="1309"/>
      <c r="K2" s="134"/>
      <c r="L2" s="1309" t="s">
        <v>105</v>
      </c>
      <c r="M2" s="1309"/>
      <c r="N2" s="134"/>
      <c r="O2" s="302" t="s">
        <v>59</v>
      </c>
      <c r="P2" s="275"/>
    </row>
    <row r="3" spans="1:18">
      <c r="B3" s="275" t="s">
        <v>60</v>
      </c>
      <c r="C3" s="103"/>
      <c r="D3" s="103"/>
      <c r="E3" s="276"/>
      <c r="F3" s="104"/>
      <c r="G3" s="104"/>
      <c r="H3" s="276" t="s">
        <v>61</v>
      </c>
      <c r="I3" s="105">
        <v>222549200</v>
      </c>
      <c r="J3" s="106">
        <v>112521000</v>
      </c>
      <c r="K3" s="276" t="s">
        <v>61</v>
      </c>
      <c r="L3" s="105">
        <v>24853900</v>
      </c>
      <c r="M3" s="106">
        <v>10842800</v>
      </c>
      <c r="N3" s="107" t="s">
        <v>61</v>
      </c>
      <c r="O3" s="105">
        <v>122811900</v>
      </c>
      <c r="P3" s="106">
        <v>60592400</v>
      </c>
      <c r="Q3" s="172">
        <f>P3/O3</f>
        <v>0.49337564193697842</v>
      </c>
    </row>
    <row r="4" spans="1:18">
      <c r="B4" s="275" t="s">
        <v>60</v>
      </c>
      <c r="C4" s="103"/>
      <c r="D4" s="103"/>
      <c r="E4" s="276"/>
      <c r="F4" s="104"/>
      <c r="G4" s="104"/>
      <c r="H4" s="276" t="s">
        <v>62</v>
      </c>
      <c r="I4" s="105">
        <v>16743500</v>
      </c>
      <c r="J4" s="106">
        <v>8050800</v>
      </c>
      <c r="K4" s="276" t="s">
        <v>62</v>
      </c>
      <c r="L4" s="105">
        <v>262796600</v>
      </c>
      <c r="M4" s="106">
        <v>81347000</v>
      </c>
      <c r="N4" s="107" t="s">
        <v>62</v>
      </c>
      <c r="O4" s="105">
        <v>65440400</v>
      </c>
      <c r="P4" s="106">
        <v>23748800</v>
      </c>
      <c r="Q4" s="172">
        <f>P4/O4</f>
        <v>0.36290731719243768</v>
      </c>
    </row>
    <row r="5" spans="1:18">
      <c r="B5" s="275" t="s">
        <v>60</v>
      </c>
      <c r="C5" s="103"/>
      <c r="D5" s="103"/>
      <c r="E5" s="276"/>
      <c r="F5" s="104"/>
      <c r="G5" s="104"/>
      <c r="H5" s="276" t="s">
        <v>63</v>
      </c>
      <c r="I5" s="108">
        <f>SUM(I3:I4)</f>
        <v>239292700</v>
      </c>
      <c r="J5" s="108">
        <f>SUM(J3:J4)</f>
        <v>120571800</v>
      </c>
      <c r="K5" s="276" t="s">
        <v>64</v>
      </c>
      <c r="L5" s="108">
        <f>SUM(L3:L4)</f>
        <v>287650500</v>
      </c>
      <c r="M5" s="108">
        <f>SUM(M3:M4)</f>
        <v>92189800</v>
      </c>
      <c r="N5" s="107" t="s">
        <v>65</v>
      </c>
      <c r="O5" s="108">
        <f>SUM(O3:O4)</f>
        <v>188252300</v>
      </c>
      <c r="P5" s="108">
        <f>SUM(P3:P4)</f>
        <v>84341200</v>
      </c>
      <c r="Q5" s="172">
        <f>P5/O5</f>
        <v>0.44802214899897636</v>
      </c>
    </row>
    <row r="6" spans="1:18">
      <c r="B6" s="275" t="s">
        <v>60</v>
      </c>
      <c r="C6" s="103"/>
      <c r="D6" s="103"/>
      <c r="E6" s="276"/>
      <c r="F6" s="104"/>
      <c r="G6" s="104"/>
      <c r="H6" s="276"/>
      <c r="I6" s="104"/>
      <c r="J6" s="104"/>
      <c r="K6" s="104"/>
      <c r="L6" s="104"/>
      <c r="M6" s="104"/>
      <c r="N6" s="104"/>
      <c r="O6" s="104"/>
      <c r="P6" s="104"/>
      <c r="Q6" s="104"/>
    </row>
    <row r="7" spans="1:18">
      <c r="B7" s="275" t="s">
        <v>60</v>
      </c>
      <c r="C7" s="103"/>
      <c r="D7" s="103"/>
      <c r="E7" s="276"/>
      <c r="F7" s="104"/>
      <c r="G7" s="104"/>
      <c r="H7" s="1313" t="s">
        <v>66</v>
      </c>
      <c r="I7" s="104"/>
      <c r="J7" s="104">
        <v>1360900</v>
      </c>
      <c r="K7" s="276" t="s">
        <v>61</v>
      </c>
      <c r="L7" s="104"/>
      <c r="M7" s="104">
        <v>539600</v>
      </c>
      <c r="N7" s="107" t="s">
        <v>61</v>
      </c>
      <c r="O7" s="104"/>
      <c r="P7" s="104">
        <v>1468300</v>
      </c>
      <c r="Q7" s="104"/>
    </row>
    <row r="8" spans="1:18">
      <c r="B8" s="275" t="s">
        <v>60</v>
      </c>
      <c r="C8" s="103"/>
      <c r="D8" s="103"/>
      <c r="E8" s="276"/>
      <c r="F8" s="104"/>
      <c r="G8" s="104"/>
      <c r="H8" s="1314"/>
      <c r="I8" s="104"/>
      <c r="J8" s="104">
        <v>24400</v>
      </c>
      <c r="K8" s="276" t="s">
        <v>62</v>
      </c>
      <c r="L8" s="104"/>
      <c r="M8" s="104">
        <v>13200</v>
      </c>
      <c r="N8" s="107" t="s">
        <v>62</v>
      </c>
      <c r="O8" s="104"/>
      <c r="P8" s="104">
        <v>34900</v>
      </c>
      <c r="Q8" s="104"/>
    </row>
    <row r="9" spans="1:18">
      <c r="B9" s="275" t="s">
        <v>60</v>
      </c>
      <c r="C9" s="103"/>
      <c r="D9" s="103"/>
      <c r="E9" s="276"/>
      <c r="F9" s="104"/>
      <c r="G9" s="104"/>
      <c r="H9" s="1315"/>
      <c r="I9" s="104"/>
      <c r="J9" s="133">
        <f>SUM(J7:J8)</f>
        <v>1385300</v>
      </c>
      <c r="K9" s="104"/>
      <c r="L9" s="104"/>
      <c r="M9" s="133">
        <f>SUM(M7:M8)</f>
        <v>552800</v>
      </c>
      <c r="N9" s="104"/>
      <c r="O9" s="104"/>
      <c r="P9" s="133">
        <f>SUM(P7:P8)</f>
        <v>1503200</v>
      </c>
      <c r="Q9" s="104"/>
    </row>
    <row r="10" spans="1:18">
      <c r="B10" s="275" t="s">
        <v>60</v>
      </c>
      <c r="C10" s="103"/>
      <c r="D10" s="103"/>
      <c r="E10" s="276"/>
      <c r="F10" s="104"/>
      <c r="G10" s="104"/>
      <c r="H10" s="276"/>
      <c r="I10" s="104"/>
      <c r="J10" s="104"/>
      <c r="K10" s="104"/>
      <c r="L10" s="104"/>
      <c r="M10" s="104"/>
      <c r="N10" s="104"/>
      <c r="O10" s="104"/>
      <c r="P10" s="104"/>
      <c r="Q10" s="104"/>
    </row>
    <row r="11" spans="1:18">
      <c r="B11" s="275" t="s">
        <v>60</v>
      </c>
      <c r="C11" s="103"/>
      <c r="D11" s="103"/>
      <c r="E11" s="276"/>
      <c r="F11" s="104"/>
      <c r="G11" s="104"/>
      <c r="H11" s="276"/>
      <c r="I11" s="104"/>
      <c r="J11" s="104"/>
      <c r="K11" s="104"/>
      <c r="L11" s="104"/>
      <c r="M11" s="104"/>
      <c r="N11" s="104"/>
      <c r="O11" s="104"/>
      <c r="P11" s="104"/>
      <c r="Q11" s="104"/>
    </row>
    <row r="12" spans="1:18">
      <c r="B12" s="275" t="s">
        <v>60</v>
      </c>
      <c r="C12" s="103"/>
      <c r="D12" s="103"/>
      <c r="E12" s="276"/>
      <c r="F12" s="104"/>
      <c r="G12" s="104"/>
      <c r="H12" s="276"/>
      <c r="I12" s="104"/>
      <c r="J12" s="104"/>
      <c r="K12" s="104"/>
      <c r="L12" s="104"/>
      <c r="M12" s="104"/>
      <c r="N12" s="104"/>
      <c r="O12" s="104"/>
      <c r="P12" s="104"/>
      <c r="Q12" s="104"/>
    </row>
    <row r="13" spans="1:18" ht="14.25" thickBot="1">
      <c r="B13" s="275" t="s">
        <v>60</v>
      </c>
      <c r="C13" s="103"/>
      <c r="D13" s="103"/>
      <c r="E13" s="276"/>
      <c r="F13" s="104"/>
      <c r="G13" s="104"/>
      <c r="H13" s="276"/>
      <c r="I13" s="104"/>
      <c r="J13" s="104"/>
      <c r="K13" s="104"/>
      <c r="L13" s="104"/>
      <c r="M13" s="104"/>
      <c r="N13" s="104"/>
      <c r="O13" s="104"/>
      <c r="P13" s="104"/>
      <c r="Q13" s="104"/>
    </row>
    <row r="14" spans="1:18">
      <c r="B14" s="275" t="s">
        <v>60</v>
      </c>
      <c r="C14" s="103"/>
      <c r="D14" s="103"/>
      <c r="E14" s="276"/>
      <c r="F14" s="104"/>
      <c r="G14" s="104"/>
      <c r="H14" s="276"/>
      <c r="I14" s="104"/>
      <c r="J14" s="113"/>
      <c r="K14" s="285"/>
      <c r="L14" s="109"/>
      <c r="M14" s="110"/>
      <c r="N14" s="111" t="s">
        <v>67</v>
      </c>
      <c r="O14" s="110"/>
      <c r="P14" s="110"/>
      <c r="Q14" s="293"/>
      <c r="R14" s="114"/>
    </row>
    <row r="15" spans="1:18">
      <c r="B15" s="275" t="s">
        <v>60</v>
      </c>
      <c r="C15" s="103"/>
      <c r="D15" s="103"/>
      <c r="E15" s="276"/>
      <c r="F15" s="104"/>
      <c r="G15" s="104"/>
      <c r="H15" s="276"/>
      <c r="I15" s="104"/>
      <c r="J15" s="113"/>
      <c r="K15" s="285"/>
      <c r="L15" s="112" t="s">
        <v>68</v>
      </c>
      <c r="M15" s="113"/>
      <c r="N15" s="113">
        <v>572065300</v>
      </c>
      <c r="O15" s="113">
        <v>349649700</v>
      </c>
      <c r="P15" s="113">
        <v>10000</v>
      </c>
      <c r="Q15" s="285"/>
      <c r="R15" s="114"/>
    </row>
    <row r="16" spans="1:18">
      <c r="B16" s="275" t="s">
        <v>60</v>
      </c>
      <c r="C16" s="103"/>
      <c r="D16" s="103"/>
      <c r="E16" s="276"/>
      <c r="F16" s="104"/>
      <c r="G16" s="104"/>
      <c r="H16" s="276"/>
      <c r="I16" s="104"/>
      <c r="J16" s="113"/>
      <c r="K16" s="285"/>
      <c r="L16" s="112"/>
      <c r="M16" s="113"/>
      <c r="N16" s="113" t="s">
        <v>69</v>
      </c>
      <c r="O16" s="113" t="s">
        <v>70</v>
      </c>
      <c r="P16" s="113" t="s">
        <v>71</v>
      </c>
      <c r="Q16" s="285"/>
      <c r="R16" s="114"/>
    </row>
    <row r="17" spans="1:18">
      <c r="B17" s="275" t="s">
        <v>60</v>
      </c>
      <c r="C17" s="103"/>
      <c r="D17" s="103"/>
      <c r="E17" s="276"/>
      <c r="F17" s="104"/>
      <c r="G17" s="104"/>
      <c r="H17" s="1305" t="s">
        <v>97</v>
      </c>
      <c r="I17" s="277" t="s">
        <v>74</v>
      </c>
      <c r="J17" s="113"/>
      <c r="K17" s="285"/>
      <c r="L17" s="112" t="s">
        <v>72</v>
      </c>
      <c r="M17" s="113"/>
      <c r="N17" s="173">
        <f>ROUND(N15*I57,0)</f>
        <v>522438521</v>
      </c>
      <c r="O17" s="173">
        <f>ROUND(O15*I57,0)</f>
        <v>319317519</v>
      </c>
      <c r="P17" s="173">
        <f>ROUND(P15*I57,0)</f>
        <v>9132</v>
      </c>
      <c r="Q17" s="285"/>
      <c r="R17" s="114"/>
    </row>
    <row r="18" spans="1:18">
      <c r="C18" s="103"/>
      <c r="D18" s="103"/>
      <c r="E18" s="276"/>
      <c r="F18" s="104"/>
      <c r="G18" s="104"/>
      <c r="H18" s="1306"/>
      <c r="I18" s="283">
        <v>0.60099999999999998</v>
      </c>
      <c r="J18" s="113"/>
      <c r="K18" s="285"/>
      <c r="L18" s="112" t="s">
        <v>73</v>
      </c>
      <c r="M18" s="113"/>
      <c r="N18" s="174">
        <f>ROUND(N15*I58,0)</f>
        <v>49626779</v>
      </c>
      <c r="O18" s="174">
        <f>ROUND(O15*I58,0)</f>
        <v>30332181</v>
      </c>
      <c r="P18" s="174">
        <f>ROUND(P15*I58,0)</f>
        <v>868</v>
      </c>
      <c r="Q18" s="285"/>
      <c r="R18" s="114"/>
    </row>
    <row r="19" spans="1:18">
      <c r="C19" s="103"/>
      <c r="D19" s="103"/>
      <c r="E19" s="276"/>
      <c r="F19" s="104"/>
      <c r="G19" s="104"/>
      <c r="H19" s="1306"/>
      <c r="I19" s="277" t="s">
        <v>77</v>
      </c>
      <c r="J19" s="113"/>
      <c r="K19" s="285"/>
      <c r="L19" s="112"/>
      <c r="M19" s="113"/>
      <c r="N19" s="113"/>
      <c r="O19" s="113"/>
      <c r="P19" s="114"/>
      <c r="Q19" s="285"/>
      <c r="R19" s="114"/>
    </row>
    <row r="20" spans="1:18">
      <c r="B20" s="275" t="s">
        <v>75</v>
      </c>
      <c r="C20" s="103">
        <f>SUM(C3:C19)</f>
        <v>0</v>
      </c>
      <c r="D20" s="103">
        <f>SUM(D3:D19)</f>
        <v>0</v>
      </c>
      <c r="E20" s="276"/>
      <c r="F20" s="299" t="s">
        <v>102</v>
      </c>
      <c r="G20" s="299" t="s">
        <v>66</v>
      </c>
      <c r="H20" s="1306"/>
      <c r="I20" s="283">
        <v>0.39300000000000002</v>
      </c>
      <c r="J20" s="113"/>
      <c r="K20" s="285"/>
      <c r="L20" s="112" t="s">
        <v>76</v>
      </c>
      <c r="M20" s="113"/>
      <c r="N20" s="176">
        <f>C24</f>
        <v>875373564</v>
      </c>
      <c r="O20" s="176">
        <f>D24</f>
        <v>408468454</v>
      </c>
      <c r="P20" s="176">
        <f>G24</f>
        <v>1770900</v>
      </c>
      <c r="Q20" s="285"/>
      <c r="R20" s="114"/>
    </row>
    <row r="21" spans="1:18">
      <c r="B21" s="275" t="s">
        <v>61</v>
      </c>
      <c r="C21" s="117">
        <v>545456500</v>
      </c>
      <c r="D21" s="103">
        <v>234437700</v>
      </c>
      <c r="E21" s="104"/>
      <c r="F21" s="291">
        <f>D21/C21</f>
        <v>0.42980090988007291</v>
      </c>
      <c r="G21" s="103">
        <v>830900</v>
      </c>
      <c r="H21" s="1306"/>
      <c r="I21" s="284" t="s">
        <v>82</v>
      </c>
      <c r="J21" s="113"/>
      <c r="K21" s="285"/>
      <c r="L21" s="112" t="s">
        <v>78</v>
      </c>
      <c r="M21" s="113"/>
      <c r="N21" s="176">
        <f>N20*I18</f>
        <v>526099511.96399999</v>
      </c>
      <c r="O21" s="176">
        <f>O20*I18</f>
        <v>245489540.854</v>
      </c>
      <c r="P21" s="176">
        <f>P20*I18</f>
        <v>1064310.8999999999</v>
      </c>
      <c r="Q21" s="285"/>
      <c r="R21" s="114"/>
    </row>
    <row r="22" spans="1:18">
      <c r="B22" s="275" t="s">
        <v>79</v>
      </c>
      <c r="C22" s="117">
        <v>45354600</v>
      </c>
      <c r="D22" s="146">
        <v>19656800</v>
      </c>
      <c r="E22" s="104"/>
      <c r="F22" s="291">
        <f>D22/C22</f>
        <v>0.43340256556115586</v>
      </c>
      <c r="G22" s="103">
        <v>864900</v>
      </c>
      <c r="H22" s="1306"/>
      <c r="I22" s="283">
        <v>6.0000000000000001E-3</v>
      </c>
      <c r="J22" s="113"/>
      <c r="K22" s="285"/>
      <c r="L22" s="112" t="s">
        <v>80</v>
      </c>
      <c r="M22" s="113"/>
      <c r="N22" s="176">
        <f>N20*I20</f>
        <v>344021810.65200001</v>
      </c>
      <c r="O22" s="176">
        <f>O20*I20</f>
        <v>160528102.42200002</v>
      </c>
      <c r="P22" s="176">
        <f>P20*I20</f>
        <v>695963.70000000007</v>
      </c>
      <c r="Q22" s="285"/>
      <c r="R22" s="114"/>
    </row>
    <row r="23" spans="1:18" ht="14.25" thickBot="1">
      <c r="B23" s="275" t="s">
        <v>81</v>
      </c>
      <c r="C23" s="117">
        <v>284562464</v>
      </c>
      <c r="D23" s="146">
        <v>154373954</v>
      </c>
      <c r="E23" s="104"/>
      <c r="F23" s="291">
        <f>D23/C23</f>
        <v>0.54249584372449067</v>
      </c>
      <c r="G23" s="103">
        <v>75100</v>
      </c>
      <c r="H23" s="1307" t="s">
        <v>98</v>
      </c>
      <c r="I23" s="277" t="s">
        <v>74</v>
      </c>
      <c r="J23" s="1275" t="s">
        <v>108</v>
      </c>
      <c r="K23" s="285"/>
      <c r="L23" s="120" t="s">
        <v>83</v>
      </c>
      <c r="M23" s="121"/>
      <c r="N23" s="177">
        <f>N20*I22</f>
        <v>5252241.3840000005</v>
      </c>
      <c r="O23" s="177">
        <f>O20*I22</f>
        <v>2450810.7239999999</v>
      </c>
      <c r="P23" s="177">
        <f>P20*I22</f>
        <v>10625.4</v>
      </c>
      <c r="Q23" s="122"/>
      <c r="R23" s="114"/>
    </row>
    <row r="24" spans="1:18">
      <c r="C24" s="300">
        <f>SUM(C20:C23)</f>
        <v>875373564</v>
      </c>
      <c r="D24" s="300">
        <f>SUM(D20:D23)</f>
        <v>408468454</v>
      </c>
      <c r="E24" s="104"/>
      <c r="F24" s="291">
        <f>D24/C24</f>
        <v>0.46662187527518251</v>
      </c>
      <c r="G24" s="292">
        <f>SUM(G21:G23)</f>
        <v>1770900</v>
      </c>
      <c r="H24" s="1308"/>
      <c r="I24" s="283">
        <v>0.60499999999999998</v>
      </c>
      <c r="J24" s="1275"/>
      <c r="K24" s="104"/>
      <c r="L24" s="115"/>
      <c r="M24" s="104"/>
      <c r="N24" s="104"/>
      <c r="O24" s="104"/>
      <c r="P24" s="104"/>
      <c r="Q24" s="104"/>
    </row>
    <row r="25" spans="1:18"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</row>
    <row r="26" spans="1:18"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</row>
    <row r="27" spans="1:18">
      <c r="A27" s="1312" t="s">
        <v>107</v>
      </c>
      <c r="B27" s="1312"/>
      <c r="C27" s="1312"/>
      <c r="D27" s="1312"/>
      <c r="E27" s="1312"/>
      <c r="F27" s="1312"/>
      <c r="G27" s="1312"/>
      <c r="H27" s="1312"/>
      <c r="I27" s="1312"/>
      <c r="J27" s="1312"/>
      <c r="K27" s="1312"/>
      <c r="L27" s="1312"/>
      <c r="M27" s="1312"/>
      <c r="N27" s="1312"/>
      <c r="O27" s="1312"/>
      <c r="P27" s="1312"/>
      <c r="Q27" s="1312"/>
      <c r="R27" s="1312"/>
    </row>
    <row r="28" spans="1:18">
      <c r="C28" s="1309" t="s">
        <v>56</v>
      </c>
      <c r="D28" s="1309"/>
      <c r="E28" s="126" t="s">
        <v>79</v>
      </c>
      <c r="F28" s="1311" t="s">
        <v>85</v>
      </c>
      <c r="G28" s="1311"/>
      <c r="H28" s="126" t="s">
        <v>79</v>
      </c>
      <c r="I28" s="1311" t="s">
        <v>86</v>
      </c>
      <c r="J28" s="1311"/>
      <c r="K28" s="127" t="s">
        <v>79</v>
      </c>
      <c r="L28" s="1311" t="s">
        <v>87</v>
      </c>
      <c r="M28" s="1311"/>
      <c r="N28" s="1311" t="s">
        <v>57</v>
      </c>
      <c r="O28" s="1311"/>
      <c r="P28" s="1311" t="s">
        <v>59</v>
      </c>
      <c r="Q28" s="1311"/>
      <c r="R28" s="126" t="s">
        <v>79</v>
      </c>
    </row>
    <row r="29" spans="1:18">
      <c r="B29" s="128" t="s">
        <v>61</v>
      </c>
      <c r="C29" s="276"/>
      <c r="D29" s="276"/>
      <c r="E29" s="129">
        <v>6</v>
      </c>
      <c r="F29" s="130">
        <v>2993400</v>
      </c>
      <c r="G29" s="131">
        <v>188200</v>
      </c>
      <c r="H29" s="132">
        <v>6</v>
      </c>
      <c r="I29" s="130">
        <v>243100</v>
      </c>
      <c r="J29" s="131">
        <v>36600</v>
      </c>
      <c r="K29" s="132">
        <v>6</v>
      </c>
      <c r="L29" s="130">
        <v>4559791</v>
      </c>
      <c r="M29" s="131">
        <v>848600</v>
      </c>
      <c r="N29" s="130">
        <v>346100</v>
      </c>
      <c r="O29" s="131">
        <v>60900</v>
      </c>
      <c r="P29" s="130">
        <v>136513</v>
      </c>
      <c r="Q29" s="131">
        <v>80513</v>
      </c>
      <c r="R29" s="129">
        <v>6</v>
      </c>
    </row>
    <row r="30" spans="1:18">
      <c r="A30" s="133">
        <f>C30-D30</f>
        <v>274000</v>
      </c>
      <c r="B30" s="104">
        <v>6</v>
      </c>
      <c r="C30" s="134">
        <v>292600</v>
      </c>
      <c r="D30" s="104">
        <v>18600</v>
      </c>
      <c r="E30" s="129">
        <v>5</v>
      </c>
      <c r="F30" s="130">
        <v>2658500</v>
      </c>
      <c r="G30" s="131">
        <v>133300</v>
      </c>
      <c r="H30" s="132">
        <v>5</v>
      </c>
      <c r="I30" s="130">
        <v>165673</v>
      </c>
      <c r="J30" s="131">
        <v>0</v>
      </c>
      <c r="K30" s="132">
        <v>5</v>
      </c>
      <c r="L30" s="130">
        <v>4911980</v>
      </c>
      <c r="M30" s="131">
        <v>347400</v>
      </c>
      <c r="N30" s="130">
        <f>189100+5300</f>
        <v>194400</v>
      </c>
      <c r="O30" s="131">
        <f>36800+5300</f>
        <v>42100</v>
      </c>
      <c r="P30" s="130">
        <v>59500</v>
      </c>
      <c r="Q30" s="131">
        <v>28600</v>
      </c>
      <c r="R30" s="129">
        <v>5</v>
      </c>
    </row>
    <row r="31" spans="1:18">
      <c r="A31" s="133">
        <f>C31-D31</f>
        <v>240700</v>
      </c>
      <c r="B31" s="104">
        <v>5</v>
      </c>
      <c r="C31" s="134">
        <v>240700</v>
      </c>
      <c r="D31" s="104">
        <v>0</v>
      </c>
      <c r="E31" s="129">
        <v>4</v>
      </c>
      <c r="F31" s="130">
        <v>2367050</v>
      </c>
      <c r="G31" s="131">
        <v>78500</v>
      </c>
      <c r="H31" s="132">
        <v>4</v>
      </c>
      <c r="I31" s="130">
        <v>144400</v>
      </c>
      <c r="J31" s="131">
        <v>0</v>
      </c>
      <c r="K31" s="132">
        <v>4</v>
      </c>
      <c r="L31" s="130">
        <v>3348294</v>
      </c>
      <c r="M31" s="131">
        <v>196500</v>
      </c>
      <c r="N31" s="130">
        <v>71000</v>
      </c>
      <c r="O31" s="131">
        <v>5912</v>
      </c>
      <c r="P31" s="130">
        <v>4000</v>
      </c>
      <c r="Q31" s="131">
        <v>0</v>
      </c>
      <c r="R31" s="129">
        <v>4</v>
      </c>
    </row>
    <row r="32" spans="1:18">
      <c r="A32" s="133">
        <f>C32-D32</f>
        <v>140700</v>
      </c>
      <c r="B32" s="104">
        <v>4</v>
      </c>
      <c r="C32" s="134">
        <v>140700</v>
      </c>
      <c r="D32" s="104">
        <v>0</v>
      </c>
      <c r="E32" s="129">
        <v>3</v>
      </c>
      <c r="F32" s="130">
        <v>1446088</v>
      </c>
      <c r="G32" s="131">
        <v>47488</v>
      </c>
      <c r="H32" s="132">
        <v>3</v>
      </c>
      <c r="I32" s="130">
        <v>66100</v>
      </c>
      <c r="J32" s="131">
        <v>10000</v>
      </c>
      <c r="K32" s="132">
        <v>3</v>
      </c>
      <c r="L32" s="135">
        <v>1948800</v>
      </c>
      <c r="M32" s="131">
        <v>10000</v>
      </c>
      <c r="N32" s="135"/>
      <c r="O32" s="131"/>
      <c r="P32" s="130"/>
      <c r="Q32" s="131"/>
      <c r="R32" s="129">
        <v>3</v>
      </c>
    </row>
    <row r="33" spans="1:19">
      <c r="A33" s="133">
        <f>C33-D33</f>
        <v>0</v>
      </c>
      <c r="B33" s="104">
        <v>3</v>
      </c>
      <c r="C33" s="134"/>
      <c r="D33" s="104"/>
      <c r="E33" s="129">
        <v>2</v>
      </c>
      <c r="F33" s="135">
        <v>1570188</v>
      </c>
      <c r="G33" s="103">
        <v>10800</v>
      </c>
      <c r="H33" s="132">
        <v>2</v>
      </c>
      <c r="I33" s="130">
        <v>40600</v>
      </c>
      <c r="J33" s="131">
        <v>0</v>
      </c>
      <c r="K33" s="132">
        <v>2</v>
      </c>
      <c r="L33" s="135">
        <v>2004408</v>
      </c>
      <c r="M33" s="131">
        <v>51900</v>
      </c>
      <c r="N33" s="135"/>
      <c r="O33" s="131"/>
      <c r="P33" s="130">
        <v>6891</v>
      </c>
      <c r="Q33" s="131">
        <v>6891</v>
      </c>
      <c r="R33" s="129">
        <v>2</v>
      </c>
    </row>
    <row r="34" spans="1:19">
      <c r="A34" s="133"/>
      <c r="B34" s="128" t="s">
        <v>62</v>
      </c>
      <c r="C34" s="134"/>
      <c r="D34" s="104"/>
      <c r="E34" s="129">
        <v>31</v>
      </c>
      <c r="F34" s="135">
        <v>787900</v>
      </c>
      <c r="G34" s="103">
        <v>0</v>
      </c>
      <c r="H34" s="132">
        <v>31</v>
      </c>
      <c r="I34" s="135">
        <v>25465</v>
      </c>
      <c r="J34" s="131">
        <v>0</v>
      </c>
      <c r="K34" s="132">
        <v>31</v>
      </c>
      <c r="L34" s="135">
        <v>3032071</v>
      </c>
      <c r="M34" s="131">
        <v>228044</v>
      </c>
      <c r="N34" s="135">
        <v>9200</v>
      </c>
      <c r="O34" s="131">
        <v>9200</v>
      </c>
      <c r="P34" s="130"/>
      <c r="Q34" s="131"/>
      <c r="R34" s="129">
        <v>31</v>
      </c>
    </row>
    <row r="35" spans="1:19">
      <c r="A35" s="133">
        <f>C35-D35</f>
        <v>2255550</v>
      </c>
      <c r="B35" s="104">
        <v>6</v>
      </c>
      <c r="C35" s="105">
        <v>2723250</v>
      </c>
      <c r="D35" s="106">
        <v>467700</v>
      </c>
      <c r="E35" s="129">
        <v>30</v>
      </c>
      <c r="F35" s="135">
        <v>814800</v>
      </c>
      <c r="G35" s="103">
        <v>0</v>
      </c>
      <c r="H35" s="132">
        <v>30</v>
      </c>
      <c r="I35" s="135">
        <v>12900</v>
      </c>
      <c r="J35" s="131">
        <v>0</v>
      </c>
      <c r="K35" s="132">
        <v>30</v>
      </c>
      <c r="L35" s="135">
        <v>1437264</v>
      </c>
      <c r="M35" s="131">
        <v>50000</v>
      </c>
      <c r="N35" s="135"/>
      <c r="O35" s="131"/>
      <c r="P35" s="130"/>
      <c r="Q35" s="131"/>
      <c r="R35" s="129">
        <v>30</v>
      </c>
    </row>
    <row r="36" spans="1:19">
      <c r="A36" s="133">
        <f t="shared" ref="A36:A49" si="0">C36-D36</f>
        <v>1976680</v>
      </c>
      <c r="B36" s="104">
        <v>5</v>
      </c>
      <c r="C36" s="134">
        <v>2286180</v>
      </c>
      <c r="D36" s="104">
        <v>309500</v>
      </c>
      <c r="E36" s="129">
        <v>29</v>
      </c>
      <c r="F36" s="135">
        <v>1146936</v>
      </c>
      <c r="G36" s="103">
        <v>0</v>
      </c>
      <c r="H36" s="132">
        <v>29</v>
      </c>
      <c r="I36" s="135">
        <v>18100</v>
      </c>
      <c r="J36" s="131">
        <v>0</v>
      </c>
      <c r="K36" s="132">
        <v>29</v>
      </c>
      <c r="L36" s="135">
        <v>1345423</v>
      </c>
      <c r="M36" s="131">
        <v>231794</v>
      </c>
      <c r="N36" s="135"/>
      <c r="O36" s="131"/>
      <c r="P36" s="130"/>
      <c r="Q36" s="131"/>
      <c r="R36" s="129">
        <v>29</v>
      </c>
    </row>
    <row r="37" spans="1:19">
      <c r="A37" s="133">
        <f t="shared" si="0"/>
        <v>1864600</v>
      </c>
      <c r="B37" s="104">
        <v>4</v>
      </c>
      <c r="C37" s="134">
        <v>1893281</v>
      </c>
      <c r="D37" s="104">
        <v>28681</v>
      </c>
      <c r="E37" s="129">
        <v>28</v>
      </c>
      <c r="F37" s="135">
        <v>601500</v>
      </c>
      <c r="G37" s="103">
        <v>0</v>
      </c>
      <c r="H37" s="132">
        <v>28</v>
      </c>
      <c r="I37" s="135">
        <v>11900</v>
      </c>
      <c r="J37" s="131">
        <v>0</v>
      </c>
      <c r="K37" s="132">
        <v>28</v>
      </c>
      <c r="L37" s="135">
        <v>1095810</v>
      </c>
      <c r="M37" s="131">
        <v>63170</v>
      </c>
      <c r="N37" s="117"/>
      <c r="O37" s="144"/>
      <c r="P37" s="130"/>
      <c r="Q37" s="131"/>
      <c r="R37" s="129">
        <v>28</v>
      </c>
    </row>
    <row r="38" spans="1:19">
      <c r="A38" s="133">
        <f t="shared" si="0"/>
        <v>1082392</v>
      </c>
      <c r="B38" s="104">
        <v>3</v>
      </c>
      <c r="C38" s="134">
        <v>1247602</v>
      </c>
      <c r="D38" s="104">
        <v>165210</v>
      </c>
      <c r="E38" s="129">
        <v>27</v>
      </c>
      <c r="F38" s="135">
        <v>580900</v>
      </c>
      <c r="G38" s="103">
        <v>0</v>
      </c>
      <c r="H38" s="141"/>
      <c r="I38" s="117"/>
      <c r="J38" s="142"/>
      <c r="K38" s="132">
        <v>27</v>
      </c>
      <c r="L38" s="143">
        <v>1147665</v>
      </c>
      <c r="M38" s="144">
        <v>132571</v>
      </c>
      <c r="N38" s="117"/>
      <c r="O38" s="144"/>
      <c r="P38" s="143"/>
      <c r="Q38" s="144"/>
      <c r="R38" s="129">
        <v>27</v>
      </c>
    </row>
    <row r="39" spans="1:19">
      <c r="A39" s="133">
        <f t="shared" si="0"/>
        <v>1443189</v>
      </c>
      <c r="B39" s="104">
        <v>2</v>
      </c>
      <c r="C39" s="134">
        <v>1453189</v>
      </c>
      <c r="D39" s="104">
        <v>10000</v>
      </c>
      <c r="E39" s="129">
        <v>26</v>
      </c>
      <c r="F39" s="117">
        <v>181100</v>
      </c>
      <c r="G39" s="146">
        <v>31900</v>
      </c>
      <c r="H39" s="141"/>
      <c r="I39" s="139"/>
      <c r="J39" s="147"/>
      <c r="K39" s="132">
        <v>26</v>
      </c>
      <c r="L39" s="143">
        <v>1380900</v>
      </c>
      <c r="M39" s="144">
        <v>183794</v>
      </c>
      <c r="N39" s="117"/>
      <c r="O39" s="144"/>
      <c r="P39" s="130">
        <v>18600</v>
      </c>
      <c r="Q39" s="131">
        <v>18600</v>
      </c>
      <c r="R39" s="129">
        <v>26</v>
      </c>
      <c r="S39" s="148"/>
    </row>
    <row r="40" spans="1:19">
      <c r="A40" s="133">
        <f t="shared" si="0"/>
        <v>1050747</v>
      </c>
      <c r="B40" s="104">
        <v>31</v>
      </c>
      <c r="C40" s="134">
        <v>1136877</v>
      </c>
      <c r="D40" s="106">
        <v>86130</v>
      </c>
      <c r="E40" s="129">
        <v>25</v>
      </c>
      <c r="F40" s="117">
        <v>105700</v>
      </c>
      <c r="G40" s="146">
        <v>43100</v>
      </c>
      <c r="H40" s="141"/>
      <c r="I40" s="139"/>
      <c r="J40" s="147"/>
      <c r="K40" s="132">
        <v>25</v>
      </c>
      <c r="L40" s="117">
        <v>1998321</v>
      </c>
      <c r="M40" s="144">
        <v>87606</v>
      </c>
      <c r="N40" s="117"/>
      <c r="O40" s="146"/>
      <c r="P40" s="103"/>
      <c r="Q40" s="103"/>
      <c r="R40" s="150"/>
      <c r="S40" s="148"/>
    </row>
    <row r="41" spans="1:19">
      <c r="A41" s="133">
        <f t="shared" si="0"/>
        <v>739980</v>
      </c>
      <c r="B41" s="276">
        <v>30</v>
      </c>
      <c r="C41" s="105">
        <v>848380</v>
      </c>
      <c r="D41" s="104">
        <v>108400</v>
      </c>
      <c r="E41" s="129">
        <v>24</v>
      </c>
      <c r="F41" s="105">
        <v>7582800</v>
      </c>
      <c r="G41" s="146">
        <v>8300</v>
      </c>
      <c r="H41" s="141"/>
      <c r="I41" s="139"/>
      <c r="J41" s="147"/>
      <c r="K41" s="132">
        <v>24</v>
      </c>
      <c r="L41" s="117">
        <v>1793747</v>
      </c>
      <c r="M41" s="144">
        <v>51686</v>
      </c>
      <c r="N41" s="117"/>
      <c r="O41" s="146"/>
      <c r="P41" s="103"/>
      <c r="Q41" s="103"/>
      <c r="R41" s="150"/>
      <c r="S41" s="148"/>
    </row>
    <row r="42" spans="1:19">
      <c r="A42" s="133">
        <f t="shared" si="0"/>
        <v>1283094</v>
      </c>
      <c r="B42" s="104">
        <v>29</v>
      </c>
      <c r="C42" s="134">
        <v>1283094</v>
      </c>
      <c r="D42" s="106">
        <v>0</v>
      </c>
      <c r="E42" s="129">
        <v>23</v>
      </c>
      <c r="F42" s="117">
        <v>142300</v>
      </c>
      <c r="G42" s="146">
        <v>0</v>
      </c>
      <c r="H42" s="141"/>
      <c r="I42" s="139"/>
      <c r="J42" s="147"/>
      <c r="K42" s="132">
        <v>23</v>
      </c>
      <c r="L42" s="117">
        <v>1670309</v>
      </c>
      <c r="M42" s="144">
        <v>430800</v>
      </c>
      <c r="N42" s="117"/>
      <c r="O42" s="146"/>
      <c r="P42" s="117"/>
      <c r="Q42" s="146"/>
      <c r="R42" s="151"/>
      <c r="S42" s="148"/>
    </row>
    <row r="43" spans="1:19">
      <c r="A43" s="133">
        <f t="shared" si="0"/>
        <v>816138</v>
      </c>
      <c r="B43" s="276">
        <v>28</v>
      </c>
      <c r="C43" s="105">
        <v>925967</v>
      </c>
      <c r="D43" s="106">
        <v>109829</v>
      </c>
      <c r="E43" s="129">
        <v>22</v>
      </c>
      <c r="F43" s="117">
        <v>114300</v>
      </c>
      <c r="G43" s="146">
        <v>0</v>
      </c>
      <c r="H43" s="141"/>
      <c r="I43" s="138"/>
      <c r="J43" s="152"/>
      <c r="K43" s="132">
        <v>22</v>
      </c>
      <c r="L43" s="117">
        <v>1173714</v>
      </c>
      <c r="M43" s="144">
        <v>55725</v>
      </c>
      <c r="N43" s="117"/>
      <c r="O43" s="146"/>
      <c r="P43" s="135"/>
      <c r="Q43" s="103"/>
      <c r="R43" s="151"/>
      <c r="S43" s="148"/>
    </row>
    <row r="44" spans="1:19">
      <c r="A44" s="133">
        <f t="shared" si="0"/>
        <v>661600</v>
      </c>
      <c r="B44" s="104">
        <v>27</v>
      </c>
      <c r="C44" s="105">
        <v>661600</v>
      </c>
      <c r="D44" s="106">
        <v>0</v>
      </c>
      <c r="E44" s="129">
        <v>21</v>
      </c>
      <c r="F44" s="117">
        <v>104300</v>
      </c>
      <c r="G44" s="146">
        <v>0</v>
      </c>
      <c r="H44" s="141"/>
      <c r="I44" s="138"/>
      <c r="J44" s="152"/>
      <c r="K44" s="132">
        <v>21</v>
      </c>
      <c r="L44" s="117">
        <v>1657919</v>
      </c>
      <c r="M44" s="144">
        <v>30000</v>
      </c>
      <c r="N44" s="117"/>
      <c r="O44" s="146"/>
      <c r="P44" s="135"/>
      <c r="Q44" s="103"/>
      <c r="R44" s="151"/>
      <c r="S44" s="148"/>
    </row>
    <row r="45" spans="1:19">
      <c r="A45" s="133">
        <f t="shared" si="0"/>
        <v>420100</v>
      </c>
      <c r="B45" s="276">
        <v>26</v>
      </c>
      <c r="C45" s="105">
        <v>438950</v>
      </c>
      <c r="D45" s="106">
        <v>18850</v>
      </c>
      <c r="E45" s="129">
        <v>20</v>
      </c>
      <c r="F45" s="117">
        <v>7608300</v>
      </c>
      <c r="G45" s="146">
        <v>0</v>
      </c>
      <c r="H45" s="141"/>
      <c r="I45" s="138"/>
      <c r="J45" s="152"/>
      <c r="K45" s="132">
        <v>20</v>
      </c>
      <c r="L45" s="117">
        <v>777909</v>
      </c>
      <c r="M45" s="144">
        <v>30000</v>
      </c>
      <c r="N45" s="117"/>
      <c r="O45" s="146"/>
      <c r="P45" s="135"/>
      <c r="Q45" s="103"/>
      <c r="R45" s="151"/>
      <c r="S45" s="148"/>
    </row>
    <row r="46" spans="1:19">
      <c r="A46" s="133">
        <f t="shared" si="0"/>
        <v>318700</v>
      </c>
      <c r="B46" s="104">
        <v>25</v>
      </c>
      <c r="C46" s="105">
        <v>345700</v>
      </c>
      <c r="D46" s="106">
        <v>27000</v>
      </c>
      <c r="E46" s="129">
        <v>19</v>
      </c>
      <c r="F46" s="117">
        <v>15406700</v>
      </c>
      <c r="G46" s="146">
        <v>631400</v>
      </c>
      <c r="H46" s="152"/>
      <c r="I46" s="152"/>
      <c r="J46" s="152"/>
      <c r="K46" s="132">
        <v>19</v>
      </c>
      <c r="L46" s="117">
        <v>288700</v>
      </c>
      <c r="M46" s="144">
        <v>186500</v>
      </c>
      <c r="N46" s="117"/>
      <c r="O46" s="146"/>
      <c r="P46" s="135"/>
      <c r="Q46" s="103"/>
      <c r="R46" s="151"/>
      <c r="S46" s="148"/>
    </row>
    <row r="47" spans="1:19">
      <c r="A47" s="133">
        <f t="shared" si="0"/>
        <v>275900</v>
      </c>
      <c r="B47" s="276">
        <v>24</v>
      </c>
      <c r="C47" s="105">
        <v>275900</v>
      </c>
      <c r="D47" s="106">
        <v>0</v>
      </c>
      <c r="E47" s="129">
        <v>18</v>
      </c>
      <c r="F47" s="117">
        <v>3368500</v>
      </c>
      <c r="G47" s="146">
        <v>3368500</v>
      </c>
      <c r="H47" s="152"/>
      <c r="I47" s="152"/>
      <c r="J47" s="152"/>
      <c r="K47" s="132">
        <v>18</v>
      </c>
      <c r="L47" s="117">
        <v>82000</v>
      </c>
      <c r="M47" s="144">
        <v>12000</v>
      </c>
      <c r="N47" s="135"/>
      <c r="O47" s="103"/>
      <c r="P47" s="135"/>
      <c r="Q47" s="103"/>
      <c r="R47" s="151"/>
    </row>
    <row r="48" spans="1:19">
      <c r="A48" s="133">
        <f t="shared" si="0"/>
        <v>325800</v>
      </c>
      <c r="B48" s="104">
        <v>23</v>
      </c>
      <c r="C48" s="105">
        <v>489700</v>
      </c>
      <c r="D48" s="106">
        <v>163900</v>
      </c>
      <c r="E48" s="129"/>
      <c r="F48" s="139"/>
      <c r="G48" s="147"/>
      <c r="H48" s="152"/>
      <c r="I48" s="152"/>
      <c r="J48" s="152"/>
      <c r="K48" s="224"/>
      <c r="L48" s="117"/>
      <c r="M48" s="144"/>
      <c r="N48" s="138"/>
      <c r="O48" s="152"/>
      <c r="P48" s="138"/>
      <c r="Q48" s="152"/>
      <c r="R48" s="151"/>
    </row>
    <row r="49" spans="1:18">
      <c r="A49" s="133">
        <f t="shared" si="0"/>
        <v>289000</v>
      </c>
      <c r="B49" s="276">
        <v>22</v>
      </c>
      <c r="C49" s="105">
        <v>346589</v>
      </c>
      <c r="D49" s="106">
        <v>57589</v>
      </c>
      <c r="E49" s="151"/>
      <c r="F49" s="117"/>
      <c r="G49" s="146"/>
      <c r="H49" s="103"/>
      <c r="I49" s="103"/>
      <c r="J49" s="103"/>
      <c r="K49" s="225"/>
      <c r="L49" s="117"/>
      <c r="M49" s="146"/>
      <c r="N49" s="135"/>
      <c r="O49" s="103"/>
      <c r="P49" s="135"/>
      <c r="Q49" s="103"/>
      <c r="R49" s="151"/>
    </row>
    <row r="50" spans="1:18">
      <c r="A50" s="133">
        <f>C50-D50</f>
        <v>442468</v>
      </c>
      <c r="B50" s="104">
        <v>21</v>
      </c>
      <c r="C50" s="105">
        <v>442468</v>
      </c>
      <c r="D50" s="106">
        <v>0</v>
      </c>
      <c r="E50" s="151"/>
      <c r="F50" s="117"/>
      <c r="G50" s="146"/>
      <c r="H50" s="103"/>
      <c r="I50" s="103"/>
      <c r="J50" s="103"/>
      <c r="K50" s="153"/>
      <c r="L50" s="117"/>
      <c r="M50" s="146"/>
      <c r="N50" s="135"/>
      <c r="O50" s="103"/>
      <c r="P50" s="135"/>
      <c r="Q50" s="103"/>
      <c r="R50" s="151"/>
    </row>
    <row r="51" spans="1:18">
      <c r="A51" s="133">
        <f>C51-D51</f>
        <v>255172</v>
      </c>
      <c r="B51" s="276">
        <v>20</v>
      </c>
      <c r="C51" s="105">
        <v>291472</v>
      </c>
      <c r="D51" s="106">
        <v>36300</v>
      </c>
      <c r="E51" s="151"/>
      <c r="F51" s="117"/>
      <c r="G51" s="146"/>
      <c r="H51" s="103"/>
      <c r="I51" s="103"/>
      <c r="J51" s="103"/>
      <c r="K51" s="153"/>
      <c r="L51" s="117"/>
      <c r="M51" s="146"/>
      <c r="N51" s="135"/>
      <c r="O51" s="103"/>
      <c r="P51" s="135"/>
      <c r="Q51" s="103"/>
      <c r="R51" s="151"/>
    </row>
    <row r="52" spans="1:18">
      <c r="A52" s="133">
        <f>C52-D52</f>
        <v>79800</v>
      </c>
      <c r="B52" s="104">
        <v>19</v>
      </c>
      <c r="C52" s="105">
        <v>106800</v>
      </c>
      <c r="D52" s="106">
        <v>27000</v>
      </c>
      <c r="E52" s="151"/>
      <c r="F52" s="117"/>
      <c r="G52" s="146"/>
      <c r="H52" s="103"/>
      <c r="I52" s="103"/>
      <c r="J52" s="103"/>
      <c r="K52" s="153"/>
      <c r="L52" s="117"/>
      <c r="M52" s="146"/>
      <c r="N52" s="135"/>
      <c r="O52" s="103"/>
      <c r="P52" s="135"/>
      <c r="Q52" s="103"/>
      <c r="R52" s="151"/>
    </row>
    <row r="53" spans="1:18">
      <c r="A53" s="133"/>
      <c r="B53" s="276"/>
      <c r="C53" s="134"/>
      <c r="D53" s="104"/>
      <c r="E53" s="146"/>
      <c r="F53" s="103" t="s">
        <v>88</v>
      </c>
      <c r="G53" s="103" t="s">
        <v>89</v>
      </c>
      <c r="H53" s="103"/>
      <c r="I53" s="103" t="s">
        <v>88</v>
      </c>
      <c r="J53" s="103" t="s">
        <v>89</v>
      </c>
      <c r="K53" s="153"/>
      <c r="L53" s="117"/>
      <c r="M53" s="146"/>
      <c r="N53" s="135"/>
      <c r="O53" s="103"/>
      <c r="P53" s="135"/>
      <c r="Q53" s="103"/>
      <c r="R53" s="151"/>
    </row>
    <row r="54" spans="1:18">
      <c r="A54" s="133">
        <f>C54-D54</f>
        <v>16236310</v>
      </c>
      <c r="B54" s="275"/>
      <c r="C54" s="154">
        <f>SUM(C30:C53)</f>
        <v>17870999</v>
      </c>
      <c r="D54" s="154">
        <f>SUM(D30:D52)</f>
        <v>1634689</v>
      </c>
      <c r="E54" s="118"/>
      <c r="F54" s="155">
        <f>SUM(F29:F52)</f>
        <v>49581262</v>
      </c>
      <c r="G54" s="155">
        <f>SUM(G29:G52)</f>
        <v>4541488</v>
      </c>
      <c r="H54" s="156"/>
      <c r="I54" s="155">
        <f>SUM(I29:I52)</f>
        <v>728238</v>
      </c>
      <c r="J54" s="155">
        <f>SUM(J29:J52)</f>
        <v>46600</v>
      </c>
      <c r="K54" s="156"/>
      <c r="L54" s="155">
        <f t="shared" ref="L54:Q54" si="1">SUM(L29:L52)</f>
        <v>35655025</v>
      </c>
      <c r="M54" s="155">
        <f t="shared" si="1"/>
        <v>3228090</v>
      </c>
      <c r="N54" s="155">
        <f t="shared" si="1"/>
        <v>620700</v>
      </c>
      <c r="O54" s="155">
        <f t="shared" si="1"/>
        <v>118112</v>
      </c>
      <c r="P54" s="155">
        <f t="shared" si="1"/>
        <v>225504</v>
      </c>
      <c r="Q54" s="155">
        <f t="shared" si="1"/>
        <v>134604</v>
      </c>
    </row>
    <row r="55" spans="1:18" s="162" customFormat="1" ht="14.25" thickBot="1">
      <c r="A55" s="157"/>
      <c r="B55" s="158"/>
      <c r="C55" s="159"/>
      <c r="D55" s="159"/>
      <c r="E55" s="116"/>
      <c r="F55" s="160"/>
      <c r="G55" s="160"/>
      <c r="H55" s="161"/>
      <c r="I55" s="160"/>
      <c r="J55" s="160"/>
      <c r="K55" s="161"/>
      <c r="L55" s="160"/>
      <c r="M55" s="160"/>
      <c r="N55" s="160"/>
      <c r="O55" s="160"/>
      <c r="P55" s="160"/>
      <c r="Q55" s="160"/>
    </row>
    <row r="56" spans="1:18">
      <c r="A56" s="109"/>
      <c r="B56" s="110"/>
      <c r="C56" s="111" t="s">
        <v>67</v>
      </c>
      <c r="D56" s="110"/>
      <c r="E56" s="110"/>
      <c r="F56" s="110"/>
      <c r="G56" s="110"/>
      <c r="H56" s="110"/>
      <c r="I56" s="248"/>
      <c r="J56" s="163"/>
      <c r="K56" s="164"/>
      <c r="L56" s="165"/>
      <c r="M56" s="165"/>
    </row>
    <row r="57" spans="1:18">
      <c r="A57" s="166" t="s">
        <v>78</v>
      </c>
      <c r="B57" s="286" t="s">
        <v>99</v>
      </c>
      <c r="C57" s="167">
        <f>(C30+C35)*I18</f>
        <v>1812525.8499999999</v>
      </c>
      <c r="D57" s="167">
        <f>(D30+D35)*I18</f>
        <v>292266.3</v>
      </c>
      <c r="E57" s="114"/>
      <c r="F57" s="114" t="s">
        <v>90</v>
      </c>
      <c r="G57" s="167">
        <f>ROUND(G54*I57,0)</f>
        <v>4147513</v>
      </c>
      <c r="H57" s="114" t="s">
        <v>91</v>
      </c>
      <c r="I57" s="249">
        <v>0.9132498</v>
      </c>
      <c r="J57" s="251">
        <f>ROUND(F54*I57,0)</f>
        <v>45280078</v>
      </c>
    </row>
    <row r="58" spans="1:18">
      <c r="A58" s="166"/>
      <c r="B58" s="287" t="s">
        <v>100</v>
      </c>
      <c r="C58" s="167">
        <f>(SUM(C31:C33,C36:C52))*I24</f>
        <v>8987365.1449999996</v>
      </c>
      <c r="D58" s="167">
        <f>(SUM(D31:D33,D36:D52))*I24</f>
        <v>694775.34499999997</v>
      </c>
      <c r="E58" s="114"/>
      <c r="F58" s="113" t="s">
        <v>25</v>
      </c>
      <c r="G58" s="167">
        <f>ROUND(G54*I58,0)</f>
        <v>393975</v>
      </c>
      <c r="H58" s="113" t="s">
        <v>91</v>
      </c>
      <c r="I58" s="288">
        <f>1-I57</f>
        <v>8.67502E-2</v>
      </c>
      <c r="J58" s="251">
        <f>ROUND(F54*I58,0)</f>
        <v>4301184</v>
      </c>
    </row>
    <row r="59" spans="1:18" ht="14.25" thickBot="1">
      <c r="A59" s="168"/>
      <c r="B59" s="290" t="s">
        <v>75</v>
      </c>
      <c r="C59" s="170">
        <f>SUM(C57:C58)</f>
        <v>10799890.994999999</v>
      </c>
      <c r="D59" s="170">
        <f>SUM(D57:D58)</f>
        <v>987041.64500000002</v>
      </c>
      <c r="E59" s="169"/>
      <c r="F59" s="289" t="s">
        <v>75</v>
      </c>
      <c r="G59" s="170">
        <f>SUM(G57:G58)</f>
        <v>4541488</v>
      </c>
      <c r="H59" s="170"/>
      <c r="I59" s="170"/>
      <c r="J59" s="252">
        <f>SUM(J57:J58)</f>
        <v>49581262</v>
      </c>
    </row>
    <row r="60" spans="1:18">
      <c r="F60" s="148"/>
      <c r="G60" s="171"/>
      <c r="H60" s="148"/>
      <c r="I60" s="148"/>
      <c r="J60" s="148"/>
    </row>
    <row r="61" spans="1:18">
      <c r="F61" s="148"/>
      <c r="G61" s="171"/>
      <c r="H61" s="148"/>
      <c r="I61" s="148"/>
      <c r="J61" s="148"/>
    </row>
    <row r="62" spans="1:18">
      <c r="F62" s="148"/>
      <c r="G62" s="171"/>
      <c r="H62" s="148"/>
      <c r="I62" s="148"/>
      <c r="J62" s="148"/>
    </row>
    <row r="63" spans="1:18">
      <c r="F63" s="148"/>
      <c r="G63" s="171"/>
      <c r="H63" s="148"/>
      <c r="I63" s="148"/>
      <c r="J63" s="148"/>
    </row>
    <row r="64" spans="1:18">
      <c r="F64" s="148"/>
      <c r="G64" s="171"/>
      <c r="H64" s="148"/>
      <c r="I64" s="148"/>
      <c r="J64" s="148"/>
    </row>
    <row r="65" spans="6:10">
      <c r="F65" s="148"/>
      <c r="G65" s="171"/>
      <c r="H65" s="148"/>
      <c r="I65" s="148"/>
      <c r="J65" s="148"/>
    </row>
    <row r="66" spans="6:10">
      <c r="F66" s="148"/>
      <c r="G66" s="171"/>
      <c r="H66" s="148"/>
      <c r="I66" s="148"/>
      <c r="J66" s="148"/>
    </row>
    <row r="67" spans="6:10">
      <c r="F67" s="148"/>
      <c r="G67" s="171"/>
      <c r="H67" s="148"/>
      <c r="I67" s="148"/>
      <c r="J67" s="148"/>
    </row>
    <row r="68" spans="6:10">
      <c r="F68" s="148"/>
      <c r="G68" s="171"/>
      <c r="H68" s="148"/>
      <c r="I68" s="148"/>
      <c r="J68" s="148"/>
    </row>
    <row r="69" spans="6:10">
      <c r="F69" s="148"/>
      <c r="G69" s="171"/>
      <c r="H69" s="148"/>
      <c r="I69" s="148"/>
      <c r="J69" s="148"/>
    </row>
    <row r="70" spans="6:10">
      <c r="F70" s="148"/>
      <c r="G70" s="171"/>
      <c r="H70" s="148"/>
      <c r="I70" s="148"/>
      <c r="J70" s="148"/>
    </row>
  </sheetData>
  <mergeCells count="16">
    <mergeCell ref="P28:Q28"/>
    <mergeCell ref="A27:R27"/>
    <mergeCell ref="H7:H9"/>
    <mergeCell ref="H17:H22"/>
    <mergeCell ref="H23:H24"/>
    <mergeCell ref="J23:J24"/>
    <mergeCell ref="C28:D28"/>
    <mergeCell ref="F28:G28"/>
    <mergeCell ref="I28:J28"/>
    <mergeCell ref="L28:M28"/>
    <mergeCell ref="N28:O28"/>
    <mergeCell ref="C2:D2"/>
    <mergeCell ref="F2:G2"/>
    <mergeCell ref="I2:J2"/>
    <mergeCell ref="L2:M2"/>
    <mergeCell ref="C1:P1"/>
  </mergeCells>
  <phoneticPr fontId="3"/>
  <pageMargins left="0.39370078740157483" right="0.39370078740157483" top="0.59055118110236227" bottom="0.19685039370078741" header="0.39370078740157483" footer="0.31496062992125984"/>
  <pageSetup paperSize="9" scale="73" orientation="landscape" cellComments="asDisplayed" r:id="rId1"/>
  <headerFooter>
    <oddHeader>&amp;L&amp;F&amp;C&amp;A</oddHead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41"/>
  <sheetViews>
    <sheetView view="pageBreakPreview" zoomScale="55" zoomScaleNormal="50" zoomScaleSheetLayoutView="55" workbookViewId="0">
      <selection activeCell="A2" sqref="A2"/>
    </sheetView>
  </sheetViews>
  <sheetFormatPr defaultColWidth="9" defaultRowHeight="18.75"/>
  <cols>
    <col min="1" max="1" width="6" style="4" customWidth="1"/>
    <col min="2" max="2" width="16.625" style="4" customWidth="1"/>
    <col min="3" max="3" width="2.625" style="4" customWidth="1"/>
    <col min="4" max="4" width="37.75" style="4" customWidth="1"/>
    <col min="5" max="5" width="16.625" style="4" customWidth="1"/>
    <col min="6" max="8" width="23.5" style="4" customWidth="1"/>
    <col min="9" max="9" width="24.625" style="4" hidden="1" customWidth="1"/>
    <col min="10" max="12" width="23.5" style="4" customWidth="1"/>
    <col min="13" max="14" width="14.625" style="4" customWidth="1"/>
    <col min="15" max="15" width="14.625" style="98" customWidth="1"/>
    <col min="16" max="17" width="14.625" style="4" customWidth="1"/>
    <col min="18" max="16384" width="9" style="4"/>
  </cols>
  <sheetData>
    <row r="1" spans="1:17" ht="27" customHeight="1">
      <c r="A1" s="1167" t="s">
        <v>96</v>
      </c>
      <c r="B1" s="1167"/>
      <c r="C1" s="1167"/>
      <c r="D1" s="1167"/>
      <c r="E1" s="1167"/>
      <c r="F1" s="1167"/>
      <c r="G1" s="1167"/>
      <c r="H1" s="1167"/>
      <c r="I1" s="1"/>
      <c r="J1" s="2"/>
      <c r="K1" s="2"/>
      <c r="L1" s="2"/>
      <c r="M1" s="2"/>
      <c r="N1" s="2"/>
      <c r="O1" s="3"/>
      <c r="P1" s="2"/>
      <c r="Q1" s="2"/>
    </row>
    <row r="2" spans="1:17" ht="9" customHeight="1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P2" s="2"/>
      <c r="Q2" s="2"/>
    </row>
    <row r="3" spans="1:17" ht="29.25" customHeight="1">
      <c r="A3" s="1113" t="s">
        <v>0</v>
      </c>
      <c r="B3" s="1114"/>
      <c r="C3" s="1114"/>
      <c r="D3" s="1114"/>
      <c r="E3" s="1115"/>
      <c r="F3" s="1119" t="s">
        <v>1</v>
      </c>
      <c r="G3" s="1121" t="s">
        <v>2</v>
      </c>
      <c r="H3" s="1316" t="s">
        <v>3</v>
      </c>
      <c r="I3" s="5"/>
      <c r="J3" s="6" t="s">
        <v>4</v>
      </c>
      <c r="K3" s="271" t="s">
        <v>5</v>
      </c>
      <c r="L3" s="1318" t="s">
        <v>6</v>
      </c>
      <c r="M3" s="1123" t="s">
        <v>7</v>
      </c>
      <c r="N3" s="1124"/>
      <c r="O3" s="8" t="s">
        <v>95</v>
      </c>
      <c r="P3" s="9" t="s">
        <v>8</v>
      </c>
      <c r="Q3" s="9" t="s">
        <v>9</v>
      </c>
    </row>
    <row r="4" spans="1:17" ht="29.25" customHeight="1" thickBot="1">
      <c r="A4" s="1116"/>
      <c r="B4" s="1117"/>
      <c r="C4" s="1117"/>
      <c r="D4" s="1117"/>
      <c r="E4" s="1118"/>
      <c r="F4" s="1120"/>
      <c r="G4" s="1122"/>
      <c r="H4" s="1317"/>
      <c r="I4" s="10"/>
      <c r="J4" s="11" t="s">
        <v>10</v>
      </c>
      <c r="K4" s="274" t="s">
        <v>11</v>
      </c>
      <c r="L4" s="1319"/>
      <c r="M4" s="13" t="s">
        <v>12</v>
      </c>
      <c r="N4" s="14" t="s">
        <v>94</v>
      </c>
      <c r="O4" s="15" t="s">
        <v>13</v>
      </c>
      <c r="P4" s="16" t="s">
        <v>14</v>
      </c>
      <c r="Q4" s="16" t="s">
        <v>15</v>
      </c>
    </row>
    <row r="5" spans="1:17" ht="29.25" customHeight="1">
      <c r="A5" s="1138" t="s">
        <v>16</v>
      </c>
      <c r="B5" s="1163" t="s">
        <v>17</v>
      </c>
      <c r="C5" s="1165" t="s">
        <v>18</v>
      </c>
      <c r="D5" s="1166"/>
      <c r="E5" s="178" t="s">
        <v>19</v>
      </c>
      <c r="F5" s="226">
        <v>485107000</v>
      </c>
      <c r="G5" s="227">
        <v>521875113</v>
      </c>
      <c r="H5" s="179">
        <v>151650637</v>
      </c>
      <c r="I5" s="179">
        <f>H5-K5</f>
        <v>150280958</v>
      </c>
      <c r="J5" s="180">
        <f>SUM(H5-F5)</f>
        <v>-333456363</v>
      </c>
      <c r="K5" s="231">
        <v>1369679</v>
      </c>
      <c r="L5" s="253">
        <f>SUM(G5-H5+K5)</f>
        <v>371594155</v>
      </c>
      <c r="M5" s="181">
        <f>ROUND(I5/G5,4)</f>
        <v>0.28799999999999998</v>
      </c>
      <c r="N5" s="182">
        <v>0.25590000000000002</v>
      </c>
      <c r="O5" s="183">
        <f>SUM(M5-N5)*100</f>
        <v>3.2099999999999964</v>
      </c>
      <c r="P5" s="184">
        <f>ROUND(H5/F5,4)</f>
        <v>0.31259999999999999</v>
      </c>
      <c r="Q5" s="185">
        <v>0.99509999999999998</v>
      </c>
    </row>
    <row r="6" spans="1:17" ht="29.25" customHeight="1">
      <c r="A6" s="1139"/>
      <c r="B6" s="1164"/>
      <c r="C6" s="1134" t="s">
        <v>20</v>
      </c>
      <c r="D6" s="1135"/>
      <c r="E6" s="186" t="s">
        <v>21</v>
      </c>
      <c r="F6" s="228">
        <v>81726000</v>
      </c>
      <c r="G6" s="229">
        <v>40708400</v>
      </c>
      <c r="H6" s="187">
        <v>40708400</v>
      </c>
      <c r="I6" s="187">
        <f t="shared" ref="I6:I14" si="0">H6-K6</f>
        <v>40708400</v>
      </c>
      <c r="J6" s="188">
        <f t="shared" ref="J6:J14" si="1">SUM(H6-F6)</f>
        <v>-41017600</v>
      </c>
      <c r="K6" s="232">
        <v>0</v>
      </c>
      <c r="L6" s="254">
        <f t="shared" ref="L6:L14" si="2">SUM(G6-H6+K6)</f>
        <v>0</v>
      </c>
      <c r="M6" s="189">
        <f t="shared" ref="M6:M13" si="3">ROUND(I6/G6,4)</f>
        <v>1</v>
      </c>
      <c r="N6" s="190">
        <v>1</v>
      </c>
      <c r="O6" s="191">
        <f t="shared" ref="O6:O20" si="4">SUM(M6-N6)*100</f>
        <v>0</v>
      </c>
      <c r="P6" s="192">
        <f t="shared" ref="P6:P20" si="5">ROUND(H6/F6,4)</f>
        <v>0.49809999999999999</v>
      </c>
      <c r="Q6" s="193">
        <v>1</v>
      </c>
    </row>
    <row r="7" spans="1:17" ht="29.25" customHeight="1">
      <c r="A7" s="1139"/>
      <c r="B7" s="1164"/>
      <c r="C7" s="1145" t="s">
        <v>22</v>
      </c>
      <c r="D7" s="1146"/>
      <c r="E7" s="186"/>
      <c r="F7" s="194">
        <f>SUM(F8:F9)</f>
        <v>566608000</v>
      </c>
      <c r="G7" s="195">
        <f>SUM(G8:G9)</f>
        <v>572100500</v>
      </c>
      <c r="H7" s="196">
        <f>H8+H9</f>
        <v>337358000</v>
      </c>
      <c r="I7" s="197">
        <f>H7-K7</f>
        <v>337326500</v>
      </c>
      <c r="J7" s="188">
        <f t="shared" si="1"/>
        <v>-229250000</v>
      </c>
      <c r="K7" s="196">
        <f>K8+K9</f>
        <v>31500</v>
      </c>
      <c r="L7" s="254">
        <f t="shared" si="2"/>
        <v>234774000</v>
      </c>
      <c r="M7" s="189">
        <f t="shared" si="3"/>
        <v>0.58960000000000001</v>
      </c>
      <c r="N7" s="190">
        <v>0.5907</v>
      </c>
      <c r="O7" s="191">
        <f t="shared" si="4"/>
        <v>-0.10999999999999899</v>
      </c>
      <c r="P7" s="192">
        <f t="shared" si="5"/>
        <v>0.59540000000000004</v>
      </c>
      <c r="Q7" s="193">
        <v>0.99209999999999998</v>
      </c>
    </row>
    <row r="8" spans="1:17" ht="29.25" customHeight="1">
      <c r="A8" s="1139"/>
      <c r="B8" s="1164"/>
      <c r="C8" s="269"/>
      <c r="D8" s="199" t="s">
        <v>23</v>
      </c>
      <c r="E8" s="186" t="s">
        <v>24</v>
      </c>
      <c r="F8" s="228">
        <v>518368000</v>
      </c>
      <c r="G8" s="229">
        <v>522467500</v>
      </c>
      <c r="H8" s="187">
        <v>308090850</v>
      </c>
      <c r="I8" s="200">
        <f t="shared" si="0"/>
        <v>308062083</v>
      </c>
      <c r="J8" s="188">
        <f t="shared" si="1"/>
        <v>-210277150</v>
      </c>
      <c r="K8" s="232">
        <v>28767</v>
      </c>
      <c r="L8" s="254">
        <f t="shared" si="2"/>
        <v>214405417</v>
      </c>
      <c r="M8" s="189">
        <f t="shared" si="3"/>
        <v>0.58960000000000001</v>
      </c>
      <c r="N8" s="190">
        <v>0.5907</v>
      </c>
      <c r="O8" s="191">
        <f t="shared" si="4"/>
        <v>-0.10999999999999899</v>
      </c>
      <c r="P8" s="192">
        <f t="shared" si="5"/>
        <v>0.59430000000000005</v>
      </c>
      <c r="Q8" s="193">
        <v>0.99209999999999998</v>
      </c>
    </row>
    <row r="9" spans="1:17" ht="29.25" customHeight="1">
      <c r="A9" s="1139"/>
      <c r="B9" s="1164"/>
      <c r="C9" s="270"/>
      <c r="D9" s="202" t="s">
        <v>25</v>
      </c>
      <c r="E9" s="186" t="s">
        <v>26</v>
      </c>
      <c r="F9" s="228">
        <v>48240000</v>
      </c>
      <c r="G9" s="229">
        <v>49633000</v>
      </c>
      <c r="H9" s="187">
        <v>29267150</v>
      </c>
      <c r="I9" s="200">
        <f t="shared" si="0"/>
        <v>29264417</v>
      </c>
      <c r="J9" s="188">
        <f t="shared" si="1"/>
        <v>-18972850</v>
      </c>
      <c r="K9" s="232">
        <v>2733</v>
      </c>
      <c r="L9" s="254">
        <f t="shared" si="2"/>
        <v>20368583</v>
      </c>
      <c r="M9" s="189">
        <f t="shared" si="3"/>
        <v>0.58960000000000001</v>
      </c>
      <c r="N9" s="190">
        <v>0.5907</v>
      </c>
      <c r="O9" s="191">
        <f t="shared" si="4"/>
        <v>-0.10999999999999899</v>
      </c>
      <c r="P9" s="192">
        <f t="shared" si="5"/>
        <v>0.60670000000000002</v>
      </c>
      <c r="Q9" s="193">
        <v>0.99209999999999998</v>
      </c>
    </row>
    <row r="10" spans="1:17" ht="29.25" customHeight="1">
      <c r="A10" s="1139"/>
      <c r="B10" s="1164"/>
      <c r="C10" s="1134" t="s">
        <v>27</v>
      </c>
      <c r="D10" s="1135"/>
      <c r="E10" s="186" t="s">
        <v>28</v>
      </c>
      <c r="F10" s="228">
        <v>36173000</v>
      </c>
      <c r="G10" s="229">
        <v>36173400</v>
      </c>
      <c r="H10" s="187">
        <v>36173400</v>
      </c>
      <c r="I10" s="200">
        <f t="shared" si="0"/>
        <v>36173400</v>
      </c>
      <c r="J10" s="188">
        <f t="shared" si="1"/>
        <v>400</v>
      </c>
      <c r="K10" s="232">
        <v>0</v>
      </c>
      <c r="L10" s="254">
        <f t="shared" si="2"/>
        <v>0</v>
      </c>
      <c r="M10" s="189">
        <f t="shared" si="3"/>
        <v>1</v>
      </c>
      <c r="N10" s="190">
        <v>1</v>
      </c>
      <c r="O10" s="191">
        <f t="shared" si="4"/>
        <v>0</v>
      </c>
      <c r="P10" s="192">
        <f t="shared" si="5"/>
        <v>1</v>
      </c>
      <c r="Q10" s="193">
        <v>1</v>
      </c>
    </row>
    <row r="11" spans="1:17" ht="29.25" customHeight="1">
      <c r="A11" s="1139"/>
      <c r="B11" s="1164"/>
      <c r="C11" s="1134" t="s">
        <v>29</v>
      </c>
      <c r="D11" s="1135"/>
      <c r="E11" s="186" t="s">
        <v>30</v>
      </c>
      <c r="F11" s="228">
        <v>1672000</v>
      </c>
      <c r="G11" s="229">
        <v>976300</v>
      </c>
      <c r="H11" s="187">
        <v>976300</v>
      </c>
      <c r="I11" s="200">
        <f t="shared" si="0"/>
        <v>976300</v>
      </c>
      <c r="J11" s="188">
        <f t="shared" si="1"/>
        <v>-695700</v>
      </c>
      <c r="K11" s="232">
        <v>0</v>
      </c>
      <c r="L11" s="254">
        <f t="shared" si="2"/>
        <v>0</v>
      </c>
      <c r="M11" s="189">
        <f t="shared" si="3"/>
        <v>1</v>
      </c>
      <c r="N11" s="190">
        <v>1</v>
      </c>
      <c r="O11" s="191">
        <f t="shared" si="4"/>
        <v>0</v>
      </c>
      <c r="P11" s="192">
        <f t="shared" si="5"/>
        <v>0.58389999999999997</v>
      </c>
      <c r="Q11" s="193">
        <v>1</v>
      </c>
    </row>
    <row r="12" spans="1:17" ht="29.25" customHeight="1">
      <c r="A12" s="1139"/>
      <c r="B12" s="1164"/>
      <c r="C12" s="1134" t="s">
        <v>31</v>
      </c>
      <c r="D12" s="1135"/>
      <c r="E12" s="186" t="s">
        <v>32</v>
      </c>
      <c r="F12" s="228">
        <v>35821000</v>
      </c>
      <c r="G12" s="229">
        <v>35882100</v>
      </c>
      <c r="H12" s="187">
        <v>35196000</v>
      </c>
      <c r="I12" s="200">
        <f t="shared" si="0"/>
        <v>35196000</v>
      </c>
      <c r="J12" s="188">
        <f t="shared" si="1"/>
        <v>-625000</v>
      </c>
      <c r="K12" s="232">
        <v>0</v>
      </c>
      <c r="L12" s="254">
        <f t="shared" si="2"/>
        <v>686100</v>
      </c>
      <c r="M12" s="189">
        <f t="shared" si="3"/>
        <v>0.98089999999999999</v>
      </c>
      <c r="N12" s="190">
        <v>0.98609999999999998</v>
      </c>
      <c r="O12" s="191">
        <f t="shared" si="4"/>
        <v>-0.51999999999999824</v>
      </c>
      <c r="P12" s="192">
        <f t="shared" si="5"/>
        <v>0.98260000000000003</v>
      </c>
      <c r="Q12" s="193">
        <v>0.99309999999999998</v>
      </c>
    </row>
    <row r="13" spans="1:17" ht="29.25" customHeight="1">
      <c r="A13" s="1139"/>
      <c r="B13" s="1164"/>
      <c r="C13" s="1134" t="s">
        <v>33</v>
      </c>
      <c r="D13" s="1135"/>
      <c r="E13" s="186" t="s">
        <v>34</v>
      </c>
      <c r="F13" s="228">
        <v>102430000</v>
      </c>
      <c r="G13" s="187">
        <v>42414328</v>
      </c>
      <c r="H13" s="187">
        <v>42414328</v>
      </c>
      <c r="I13" s="200">
        <f t="shared" si="0"/>
        <v>42414328</v>
      </c>
      <c r="J13" s="188">
        <f t="shared" si="1"/>
        <v>-60015672</v>
      </c>
      <c r="K13" s="232">
        <v>0</v>
      </c>
      <c r="L13" s="254">
        <f t="shared" si="2"/>
        <v>0</v>
      </c>
      <c r="M13" s="189">
        <f t="shared" si="3"/>
        <v>1</v>
      </c>
      <c r="N13" s="190">
        <v>1</v>
      </c>
      <c r="O13" s="191">
        <f t="shared" si="4"/>
        <v>0</v>
      </c>
      <c r="P13" s="192">
        <f t="shared" si="5"/>
        <v>0.41410000000000002</v>
      </c>
      <c r="Q13" s="193">
        <v>1</v>
      </c>
    </row>
    <row r="14" spans="1:17" ht="29.25" customHeight="1">
      <c r="A14" s="1139"/>
      <c r="B14" s="1164"/>
      <c r="C14" s="1134" t="s">
        <v>35</v>
      </c>
      <c r="D14" s="1135"/>
      <c r="E14" s="186" t="s">
        <v>36</v>
      </c>
      <c r="F14" s="230">
        <v>1082000</v>
      </c>
      <c r="G14" s="200">
        <v>465750</v>
      </c>
      <c r="H14" s="263">
        <v>465750</v>
      </c>
      <c r="I14" s="200">
        <f t="shared" si="0"/>
        <v>465750</v>
      </c>
      <c r="J14" s="188">
        <f t="shared" si="1"/>
        <v>-616250</v>
      </c>
      <c r="K14" s="233">
        <v>0</v>
      </c>
      <c r="L14" s="254">
        <f t="shared" si="2"/>
        <v>0</v>
      </c>
      <c r="M14" s="189">
        <f>ROUND(I14/G14,4)</f>
        <v>1</v>
      </c>
      <c r="N14" s="190">
        <v>1</v>
      </c>
      <c r="O14" s="191">
        <f t="shared" si="4"/>
        <v>0</v>
      </c>
      <c r="P14" s="192">
        <f t="shared" si="5"/>
        <v>0.43049999999999999</v>
      </c>
      <c r="Q14" s="193">
        <v>1</v>
      </c>
    </row>
    <row r="15" spans="1:17" ht="29.25" customHeight="1" thickBot="1">
      <c r="A15" s="1139"/>
      <c r="B15" s="1320" t="s">
        <v>37</v>
      </c>
      <c r="C15" s="1321"/>
      <c r="D15" s="1321"/>
      <c r="E15" s="1322"/>
      <c r="F15" s="203">
        <f>F5+F6+F7+F10+F11+F12+F13+F14</f>
        <v>1310619000</v>
      </c>
      <c r="G15" s="203">
        <f t="shared" ref="G15:L15" si="6">G5+G6+G7+G10+G11+G12+G13+G14</f>
        <v>1250595891</v>
      </c>
      <c r="H15" s="203">
        <f t="shared" si="6"/>
        <v>644942815</v>
      </c>
      <c r="I15" s="203">
        <f t="shared" si="6"/>
        <v>643541636</v>
      </c>
      <c r="J15" s="204">
        <f t="shared" si="6"/>
        <v>-665676185</v>
      </c>
      <c r="K15" s="203">
        <f t="shared" si="6"/>
        <v>1401179</v>
      </c>
      <c r="L15" s="203">
        <f t="shared" si="6"/>
        <v>607054255</v>
      </c>
      <c r="M15" s="205">
        <f>ROUND(I15/G15,4)</f>
        <v>0.51459999999999995</v>
      </c>
      <c r="N15" s="206">
        <v>0.52610000000000001</v>
      </c>
      <c r="O15" s="207">
        <f t="shared" si="4"/>
        <v>-1.1500000000000066</v>
      </c>
      <c r="P15" s="208">
        <f>ROUND(H15/F15,4)</f>
        <v>0.49209999999999998</v>
      </c>
      <c r="Q15" s="209">
        <v>0.99450000000000005</v>
      </c>
    </row>
    <row r="16" spans="1:17" ht="29.25" customHeight="1">
      <c r="A16" s="1139"/>
      <c r="B16" s="1150" t="s">
        <v>38</v>
      </c>
      <c r="C16" s="1153" t="s">
        <v>18</v>
      </c>
      <c r="D16" s="1121"/>
      <c r="E16" s="17" t="s">
        <v>39</v>
      </c>
      <c r="F16" s="234">
        <v>2416000</v>
      </c>
      <c r="G16" s="235">
        <v>10805201</v>
      </c>
      <c r="H16" s="18">
        <v>559062</v>
      </c>
      <c r="I16" s="18">
        <f t="shared" ref="I16:I20" si="7">H16-K16</f>
        <v>559062</v>
      </c>
      <c r="J16" s="19">
        <f>SUM(H16-F16)</f>
        <v>-1856938</v>
      </c>
      <c r="K16" s="240">
        <v>0</v>
      </c>
      <c r="L16" s="255">
        <f>SUM(G16-H16+K16)</f>
        <v>10246139</v>
      </c>
      <c r="M16" s="20">
        <f t="shared" ref="M16:M20" si="8">ROUND(I16/G16,4)</f>
        <v>5.1700000000000003E-2</v>
      </c>
      <c r="N16" s="21">
        <v>0.1028</v>
      </c>
      <c r="O16" s="22">
        <f t="shared" si="4"/>
        <v>-5.1100000000000003</v>
      </c>
      <c r="P16" s="23">
        <f t="shared" si="5"/>
        <v>0.23139999999999999</v>
      </c>
      <c r="Q16" s="24">
        <v>0.40789999999999998</v>
      </c>
    </row>
    <row r="17" spans="1:17" ht="29.25" customHeight="1">
      <c r="A17" s="1139"/>
      <c r="B17" s="1151"/>
      <c r="C17" s="1154" t="s">
        <v>20</v>
      </c>
      <c r="D17" s="1155"/>
      <c r="E17" s="25" t="s">
        <v>40</v>
      </c>
      <c r="F17" s="236">
        <v>33000</v>
      </c>
      <c r="G17" s="237">
        <v>564000</v>
      </c>
      <c r="H17" s="26">
        <v>53600</v>
      </c>
      <c r="I17" s="26">
        <f t="shared" si="7"/>
        <v>53600</v>
      </c>
      <c r="J17" s="19">
        <f t="shared" ref="J17:J20" si="9">SUM(H17-F17)</f>
        <v>20600</v>
      </c>
      <c r="K17" s="241">
        <v>0</v>
      </c>
      <c r="L17" s="256">
        <f t="shared" ref="L17:L20" si="10">SUM(G17-H17+K17)</f>
        <v>510400</v>
      </c>
      <c r="M17" s="27">
        <f t="shared" si="8"/>
        <v>9.5000000000000001E-2</v>
      </c>
      <c r="N17" s="28">
        <v>0.4365</v>
      </c>
      <c r="O17" s="29">
        <f t="shared" si="4"/>
        <v>-34.150000000000006</v>
      </c>
      <c r="P17" s="30">
        <f t="shared" si="5"/>
        <v>1.6242000000000001</v>
      </c>
      <c r="Q17" s="31">
        <v>0.49180000000000001</v>
      </c>
    </row>
    <row r="18" spans="1:17" ht="29.25" customHeight="1">
      <c r="A18" s="1139"/>
      <c r="B18" s="1151"/>
      <c r="C18" s="1156" t="s">
        <v>22</v>
      </c>
      <c r="D18" s="1157"/>
      <c r="E18" s="25" t="s">
        <v>41</v>
      </c>
      <c r="F18" s="236">
        <v>2846000</v>
      </c>
      <c r="G18" s="237">
        <v>44980331</v>
      </c>
      <c r="H18" s="26">
        <v>4135583</v>
      </c>
      <c r="I18" s="26">
        <f t="shared" si="7"/>
        <v>4135583</v>
      </c>
      <c r="J18" s="19">
        <f t="shared" si="9"/>
        <v>1289583</v>
      </c>
      <c r="K18" s="241">
        <v>0</v>
      </c>
      <c r="L18" s="257">
        <f t="shared" si="10"/>
        <v>40844748</v>
      </c>
      <c r="M18" s="27">
        <f>ROUND(I18/G18,4)</f>
        <v>9.1899999999999996E-2</v>
      </c>
      <c r="N18" s="28">
        <v>2.76E-2</v>
      </c>
      <c r="O18" s="29">
        <f t="shared" si="4"/>
        <v>6.43</v>
      </c>
      <c r="P18" s="30">
        <f t="shared" si="5"/>
        <v>1.4531000000000001</v>
      </c>
      <c r="Q18" s="31">
        <v>3.6400000000000002E-2</v>
      </c>
    </row>
    <row r="19" spans="1:17" s="38" customFormat="1" ht="29.25" customHeight="1">
      <c r="A19" s="1139"/>
      <c r="B19" s="1151"/>
      <c r="C19" s="1154" t="s">
        <v>31</v>
      </c>
      <c r="D19" s="1155"/>
      <c r="E19" s="32" t="s">
        <v>42</v>
      </c>
      <c r="F19" s="236">
        <v>67000</v>
      </c>
      <c r="G19" s="237">
        <v>728238</v>
      </c>
      <c r="H19" s="26">
        <v>46600</v>
      </c>
      <c r="I19" s="26">
        <f t="shared" si="7"/>
        <v>46600</v>
      </c>
      <c r="J19" s="19">
        <f t="shared" si="9"/>
        <v>-20400</v>
      </c>
      <c r="K19" s="241">
        <v>0</v>
      </c>
      <c r="L19" s="257">
        <f t="shared" si="10"/>
        <v>681638</v>
      </c>
      <c r="M19" s="33">
        <f t="shared" si="8"/>
        <v>6.4000000000000001E-2</v>
      </c>
      <c r="N19" s="34">
        <v>6.7000000000000004E-2</v>
      </c>
      <c r="O19" s="35">
        <f t="shared" si="4"/>
        <v>-0.30000000000000027</v>
      </c>
      <c r="P19" s="36">
        <f t="shared" si="5"/>
        <v>0.69550000000000001</v>
      </c>
      <c r="Q19" s="37">
        <v>0.28499999999999998</v>
      </c>
    </row>
    <row r="20" spans="1:17" ht="29.25" customHeight="1">
      <c r="A20" s="1139"/>
      <c r="B20" s="1151"/>
      <c r="C20" s="1154" t="s">
        <v>43</v>
      </c>
      <c r="D20" s="1155"/>
      <c r="E20" s="264" t="s">
        <v>44</v>
      </c>
      <c r="F20" s="238">
        <v>287000</v>
      </c>
      <c r="G20" s="239">
        <v>4600931</v>
      </c>
      <c r="H20" s="39">
        <v>392905</v>
      </c>
      <c r="I20" s="39">
        <f t="shared" si="7"/>
        <v>392905</v>
      </c>
      <c r="J20" s="19">
        <f t="shared" si="9"/>
        <v>105905</v>
      </c>
      <c r="K20" s="242">
        <v>0</v>
      </c>
      <c r="L20" s="257">
        <f t="shared" si="10"/>
        <v>4208026</v>
      </c>
      <c r="M20" s="27">
        <f t="shared" si="8"/>
        <v>8.5400000000000004E-2</v>
      </c>
      <c r="N20" s="28">
        <v>2.5499999999999998E-2</v>
      </c>
      <c r="O20" s="29">
        <f t="shared" si="4"/>
        <v>5.9900000000000011</v>
      </c>
      <c r="P20" s="30">
        <f t="shared" si="5"/>
        <v>1.369</v>
      </c>
      <c r="Q20" s="31">
        <v>3.5799999999999998E-2</v>
      </c>
    </row>
    <row r="21" spans="1:17" ht="29.25" customHeight="1" thickBot="1">
      <c r="A21" s="1139"/>
      <c r="B21" s="1323" t="s">
        <v>45</v>
      </c>
      <c r="C21" s="1324"/>
      <c r="D21" s="1324"/>
      <c r="E21" s="1325"/>
      <c r="F21" s="41">
        <f>SUM(F16:F20)</f>
        <v>5649000</v>
      </c>
      <c r="G21" s="42">
        <f>SUM(G16,G17,G18,G19,G20)</f>
        <v>61678701</v>
      </c>
      <c r="H21" s="42">
        <f t="shared" ref="H21:L21" si="11">SUM(H16,H17,H18,H19,H20)</f>
        <v>5187750</v>
      </c>
      <c r="I21" s="42">
        <f t="shared" si="11"/>
        <v>5187750</v>
      </c>
      <c r="J21" s="42">
        <f>SUM(J16,J17,J18,J19,J20)</f>
        <v>-461250</v>
      </c>
      <c r="K21" s="42">
        <f t="shared" si="11"/>
        <v>0</v>
      </c>
      <c r="L21" s="43">
        <f t="shared" si="11"/>
        <v>56490951</v>
      </c>
      <c r="M21" s="44">
        <f>ROUND(I21/G21,4)</f>
        <v>8.4099999999999994E-2</v>
      </c>
      <c r="N21" s="45">
        <v>4.3499999999999997E-2</v>
      </c>
      <c r="O21" s="46">
        <f>SUM(M21-N21)*100</f>
        <v>4.0599999999999996</v>
      </c>
      <c r="P21" s="47">
        <f>ROUND(H21/F21,4)</f>
        <v>0.91830000000000001</v>
      </c>
      <c r="Q21" s="48">
        <v>0.1202</v>
      </c>
    </row>
    <row r="22" spans="1:17" ht="29.25" customHeight="1" thickBot="1">
      <c r="A22" s="1140"/>
      <c r="B22" s="1326" t="s">
        <v>46</v>
      </c>
      <c r="C22" s="1327"/>
      <c r="D22" s="1327"/>
      <c r="E22" s="1328"/>
      <c r="F22" s="49">
        <f>F15+F21</f>
        <v>1316268000</v>
      </c>
      <c r="G22" s="50">
        <f t="shared" ref="G22" si="12">SUM(G15+G21)</f>
        <v>1312274592</v>
      </c>
      <c r="H22" s="51">
        <f t="shared" ref="H22:L22" si="13">SUM(H15+H21)</f>
        <v>650130565</v>
      </c>
      <c r="I22" s="51">
        <f t="shared" si="13"/>
        <v>648729386</v>
      </c>
      <c r="J22" s="52">
        <f t="shared" si="13"/>
        <v>-666137435</v>
      </c>
      <c r="K22" s="53">
        <f t="shared" si="13"/>
        <v>1401179</v>
      </c>
      <c r="L22" s="54">
        <f t="shared" si="13"/>
        <v>663545206</v>
      </c>
      <c r="M22" s="55">
        <f>ROUND(I22/G22,4)</f>
        <v>0.49440000000000001</v>
      </c>
      <c r="N22" s="56">
        <v>0.50039999999999996</v>
      </c>
      <c r="O22" s="57">
        <f>SUM(M22-N22)*100</f>
        <v>-0.59999999999999498</v>
      </c>
      <c r="P22" s="58">
        <f>ROUND(H22/F22,4)</f>
        <v>0.49390000000000001</v>
      </c>
      <c r="Q22" s="59">
        <v>0.95109999999999995</v>
      </c>
    </row>
    <row r="23" spans="1:17" ht="24" customHeight="1" thickBot="1">
      <c r="B23" s="60"/>
      <c r="C23" s="60"/>
      <c r="D23" s="60"/>
      <c r="E23" s="60"/>
      <c r="M23" s="61"/>
      <c r="N23" s="61"/>
      <c r="O23" s="62"/>
      <c r="P23" s="62"/>
      <c r="Q23" s="62"/>
    </row>
    <row r="24" spans="1:17" ht="29.25" customHeight="1">
      <c r="A24" s="1113" t="s">
        <v>0</v>
      </c>
      <c r="B24" s="1114"/>
      <c r="C24" s="1114"/>
      <c r="D24" s="1114"/>
      <c r="E24" s="1115"/>
      <c r="F24" s="1119" t="s">
        <v>1</v>
      </c>
      <c r="G24" s="1121" t="s">
        <v>2</v>
      </c>
      <c r="H24" s="1316" t="s">
        <v>3</v>
      </c>
      <c r="I24" s="5"/>
      <c r="J24" s="6" t="s">
        <v>4</v>
      </c>
      <c r="K24" s="271" t="s">
        <v>5</v>
      </c>
      <c r="L24" s="1318" t="s">
        <v>6</v>
      </c>
      <c r="M24" s="1123" t="s">
        <v>7</v>
      </c>
      <c r="N24" s="1124"/>
      <c r="O24" s="8" t="s">
        <v>95</v>
      </c>
      <c r="P24" s="9" t="s">
        <v>8</v>
      </c>
      <c r="Q24" s="9" t="s">
        <v>9</v>
      </c>
    </row>
    <row r="25" spans="1:17" ht="29.25" customHeight="1" thickBot="1">
      <c r="A25" s="1116"/>
      <c r="B25" s="1117"/>
      <c r="C25" s="1117"/>
      <c r="D25" s="1117"/>
      <c r="E25" s="1118"/>
      <c r="F25" s="1120"/>
      <c r="G25" s="1122"/>
      <c r="H25" s="1317"/>
      <c r="I25" s="272"/>
      <c r="J25" s="11" t="s">
        <v>10</v>
      </c>
      <c r="K25" s="274" t="s">
        <v>11</v>
      </c>
      <c r="L25" s="1319"/>
      <c r="M25" s="13" t="s">
        <v>12</v>
      </c>
      <c r="N25" s="14" t="s">
        <v>94</v>
      </c>
      <c r="O25" s="15" t="s">
        <v>13</v>
      </c>
      <c r="P25" s="16" t="s">
        <v>14</v>
      </c>
      <c r="Q25" s="16" t="s">
        <v>15</v>
      </c>
    </row>
    <row r="26" spans="1:17" ht="29.25" customHeight="1" thickBot="1">
      <c r="A26" s="1138" t="s">
        <v>47</v>
      </c>
      <c r="B26" s="210" t="s">
        <v>17</v>
      </c>
      <c r="C26" s="1141" t="s">
        <v>48</v>
      </c>
      <c r="D26" s="1142"/>
      <c r="E26" s="178"/>
      <c r="F26" s="243">
        <v>260087000</v>
      </c>
      <c r="G26" s="211">
        <v>289861100</v>
      </c>
      <c r="H26" s="211">
        <v>58335700</v>
      </c>
      <c r="I26" s="211">
        <f t="shared" ref="I26:I27" si="14">H26-K26</f>
        <v>58078900</v>
      </c>
      <c r="J26" s="212">
        <f>SUM(H26-F26)</f>
        <v>-201751300</v>
      </c>
      <c r="K26" s="213">
        <v>256800</v>
      </c>
      <c r="L26" s="258">
        <f t="shared" ref="L26:L27" si="15">SUM(G26-H26+K26)</f>
        <v>231782200</v>
      </c>
      <c r="M26" s="181">
        <f t="shared" ref="M26:M28" si="16">ROUND(I26/G26,4)</f>
        <v>0.20039999999999999</v>
      </c>
      <c r="N26" s="182">
        <v>0.20960000000000001</v>
      </c>
      <c r="O26" s="183">
        <f>SUM(M26-N26)*100</f>
        <v>-0.92000000000000137</v>
      </c>
      <c r="P26" s="214">
        <f>ROUND(H26/F26,4)</f>
        <v>0.2243</v>
      </c>
      <c r="Q26" s="185">
        <v>0.97940000000000005</v>
      </c>
    </row>
    <row r="27" spans="1:17" ht="29.25" customHeight="1" thickBot="1">
      <c r="A27" s="1139"/>
      <c r="B27" s="65" t="s">
        <v>38</v>
      </c>
      <c r="C27" s="1329" t="s">
        <v>48</v>
      </c>
      <c r="D27" s="1330"/>
      <c r="E27" s="66"/>
      <c r="F27" s="244">
        <v>6341000</v>
      </c>
      <c r="G27" s="67">
        <v>35655025</v>
      </c>
      <c r="H27" s="67">
        <v>2711020</v>
      </c>
      <c r="I27" s="67">
        <f t="shared" si="14"/>
        <v>2711020</v>
      </c>
      <c r="J27" s="19">
        <f>SUM(H27-F27)</f>
        <v>-3629980</v>
      </c>
      <c r="K27" s="241">
        <v>0</v>
      </c>
      <c r="L27" s="259">
        <f t="shared" si="15"/>
        <v>32944005</v>
      </c>
      <c r="M27" s="68">
        <f t="shared" si="16"/>
        <v>7.5999999999999998E-2</v>
      </c>
      <c r="N27" s="69">
        <v>8.4699999999999998E-2</v>
      </c>
      <c r="O27" s="70">
        <f>SUM(M27-N27)*100</f>
        <v>-0.86999999999999988</v>
      </c>
      <c r="P27" s="71">
        <f>ROUND(H27/F27,4)</f>
        <v>0.42749999999999999</v>
      </c>
      <c r="Q27" s="72">
        <v>0.21790000000000001</v>
      </c>
    </row>
    <row r="28" spans="1:17" ht="29.25" customHeight="1" thickBot="1">
      <c r="A28" s="1140"/>
      <c r="B28" s="1326" t="s">
        <v>45</v>
      </c>
      <c r="C28" s="1327"/>
      <c r="D28" s="1327"/>
      <c r="E28" s="1328"/>
      <c r="F28" s="49">
        <f>SUM(F26:F27)</f>
        <v>266428000</v>
      </c>
      <c r="G28" s="51">
        <f>SUM(G26:G27)</f>
        <v>325516125</v>
      </c>
      <c r="H28" s="51">
        <f t="shared" ref="H28:L28" si="17">SUM(H26:H27)</f>
        <v>61046720</v>
      </c>
      <c r="I28" s="51">
        <f t="shared" si="17"/>
        <v>60789920</v>
      </c>
      <c r="J28" s="52">
        <f t="shared" si="17"/>
        <v>-205381280</v>
      </c>
      <c r="K28" s="52">
        <f t="shared" si="17"/>
        <v>256800</v>
      </c>
      <c r="L28" s="50">
        <f t="shared" si="17"/>
        <v>264726205</v>
      </c>
      <c r="M28" s="55">
        <f t="shared" si="16"/>
        <v>0.1867</v>
      </c>
      <c r="N28" s="56">
        <v>0.19400000000000001</v>
      </c>
      <c r="O28" s="57">
        <f>SUM(M28-N28)*100</f>
        <v>-0.73000000000000009</v>
      </c>
      <c r="P28" s="58">
        <f>ROUND(H28/F28,4)</f>
        <v>0.2291</v>
      </c>
      <c r="Q28" s="59">
        <v>0.88319999999999999</v>
      </c>
    </row>
    <row r="29" spans="1:17" ht="24" customHeight="1" thickBot="1">
      <c r="A29" s="73"/>
      <c r="B29" s="73"/>
      <c r="C29" s="73"/>
      <c r="D29" s="73"/>
      <c r="E29" s="74"/>
      <c r="M29" s="75"/>
      <c r="N29" s="76"/>
      <c r="O29" s="62"/>
      <c r="P29" s="75"/>
      <c r="Q29" s="75"/>
    </row>
    <row r="30" spans="1:17" ht="29.25" customHeight="1">
      <c r="A30" s="1113" t="s">
        <v>0</v>
      </c>
      <c r="B30" s="1114"/>
      <c r="C30" s="1114"/>
      <c r="D30" s="1114"/>
      <c r="E30" s="1115"/>
      <c r="F30" s="1119" t="s">
        <v>1</v>
      </c>
      <c r="G30" s="1121" t="s">
        <v>2</v>
      </c>
      <c r="H30" s="1316" t="s">
        <v>3</v>
      </c>
      <c r="I30" s="5"/>
      <c r="J30" s="6" t="s">
        <v>4</v>
      </c>
      <c r="K30" s="271" t="s">
        <v>5</v>
      </c>
      <c r="L30" s="1318" t="s">
        <v>6</v>
      </c>
      <c r="M30" s="1123" t="s">
        <v>7</v>
      </c>
      <c r="N30" s="1124"/>
      <c r="O30" s="8" t="s">
        <v>95</v>
      </c>
      <c r="P30" s="9" t="s">
        <v>8</v>
      </c>
      <c r="Q30" s="9" t="s">
        <v>9</v>
      </c>
    </row>
    <row r="31" spans="1:17" ht="29.25" customHeight="1" thickBot="1">
      <c r="A31" s="1116"/>
      <c r="B31" s="1117"/>
      <c r="C31" s="1117"/>
      <c r="D31" s="1117"/>
      <c r="E31" s="1118"/>
      <c r="F31" s="1120"/>
      <c r="G31" s="1122"/>
      <c r="H31" s="1317"/>
      <c r="I31" s="272"/>
      <c r="J31" s="11" t="s">
        <v>10</v>
      </c>
      <c r="K31" s="274" t="s">
        <v>11</v>
      </c>
      <c r="L31" s="1319"/>
      <c r="M31" s="13" t="s">
        <v>12</v>
      </c>
      <c r="N31" s="14" t="s">
        <v>94</v>
      </c>
      <c r="O31" s="15" t="s">
        <v>13</v>
      </c>
      <c r="P31" s="16" t="s">
        <v>14</v>
      </c>
      <c r="Q31" s="16" t="s">
        <v>15</v>
      </c>
    </row>
    <row r="32" spans="1:17" ht="29.25" customHeight="1" thickBot="1">
      <c r="A32" s="1125" t="s">
        <v>49</v>
      </c>
      <c r="B32" s="215" t="s">
        <v>50</v>
      </c>
      <c r="C32" s="1128" t="s">
        <v>51</v>
      </c>
      <c r="D32" s="1129"/>
      <c r="E32" s="216"/>
      <c r="F32" s="243">
        <v>230932000</v>
      </c>
      <c r="G32" s="211">
        <v>239001200</v>
      </c>
      <c r="H32" s="211">
        <v>80627000</v>
      </c>
      <c r="I32" s="217">
        <f t="shared" ref="I32" si="18">H32-K32</f>
        <v>79577900</v>
      </c>
      <c r="J32" s="188">
        <f>SUM(H32-F32)</f>
        <v>-150305000</v>
      </c>
      <c r="K32" s="218">
        <v>1049100</v>
      </c>
      <c r="L32" s="260">
        <f>SUM(G32-H32)</f>
        <v>158374200</v>
      </c>
      <c r="M32" s="181">
        <f t="shared" ref="M32:M34" si="19">ROUND(I32/G32,4)</f>
        <v>0.33300000000000002</v>
      </c>
      <c r="N32" s="219">
        <v>0.33300000000000002</v>
      </c>
      <c r="O32" s="183">
        <f>SUM(M32-N32)*100</f>
        <v>0</v>
      </c>
      <c r="P32" s="214">
        <f>ROUND(H32/F32,4)</f>
        <v>0.34910000000000002</v>
      </c>
      <c r="Q32" s="220">
        <v>0.99829999999999997</v>
      </c>
    </row>
    <row r="33" spans="1:17" ht="29.25" customHeight="1" thickBot="1">
      <c r="A33" s="1126"/>
      <c r="B33" s="77" t="s">
        <v>38</v>
      </c>
      <c r="C33" s="1331" t="s">
        <v>51</v>
      </c>
      <c r="D33" s="1332"/>
      <c r="E33" s="78"/>
      <c r="F33" s="245">
        <v>149000</v>
      </c>
      <c r="G33" s="79">
        <v>620700</v>
      </c>
      <c r="H33" s="79">
        <v>113112</v>
      </c>
      <c r="I33" s="79">
        <f>H33-K33</f>
        <v>113112</v>
      </c>
      <c r="J33" s="52">
        <f>SUM(H33-F33)</f>
        <v>-35888</v>
      </c>
      <c r="K33" s="80">
        <v>0</v>
      </c>
      <c r="L33" s="259">
        <f>SUM(G33-H33)</f>
        <v>507588</v>
      </c>
      <c r="M33" s="68">
        <f t="shared" si="19"/>
        <v>0.1822</v>
      </c>
      <c r="N33" s="56">
        <v>0.1216</v>
      </c>
      <c r="O33" s="70">
        <f>SUM(M33-N33)*100</f>
        <v>6.0600000000000005</v>
      </c>
      <c r="P33" s="71">
        <f>ROUND(H33/F33,4)</f>
        <v>0.7591</v>
      </c>
      <c r="Q33" s="59">
        <v>0.53869999999999996</v>
      </c>
    </row>
    <row r="34" spans="1:17" ht="29.25" customHeight="1" thickBot="1">
      <c r="A34" s="1127"/>
      <c r="B34" s="1326" t="s">
        <v>52</v>
      </c>
      <c r="C34" s="1327"/>
      <c r="D34" s="1327"/>
      <c r="E34" s="1328"/>
      <c r="F34" s="49">
        <f>SUM(F32:F33)</f>
        <v>231081000</v>
      </c>
      <c r="G34" s="81">
        <f>SUM(G32:G33)</f>
        <v>239621900</v>
      </c>
      <c r="H34" s="81">
        <f t="shared" ref="H34:L34" si="20">SUM(H32:H33)</f>
        <v>80740112</v>
      </c>
      <c r="I34" s="81">
        <f t="shared" si="20"/>
        <v>79691012</v>
      </c>
      <c r="J34" s="82">
        <f t="shared" si="20"/>
        <v>-150340888</v>
      </c>
      <c r="K34" s="82">
        <f t="shared" si="20"/>
        <v>1049100</v>
      </c>
      <c r="L34" s="81">
        <f t="shared" si="20"/>
        <v>158881788</v>
      </c>
      <c r="M34" s="55">
        <f t="shared" si="19"/>
        <v>0.33260000000000001</v>
      </c>
      <c r="N34" s="56">
        <v>0.33229999999999998</v>
      </c>
      <c r="O34" s="57">
        <f>SUM(M34-N34)*100</f>
        <v>3.0000000000002247E-2</v>
      </c>
      <c r="P34" s="58">
        <f>ROUND(H34/F34,4)</f>
        <v>0.34939999999999999</v>
      </c>
      <c r="Q34" s="59">
        <v>0.997</v>
      </c>
    </row>
    <row r="35" spans="1:17" ht="24" customHeight="1" thickBot="1">
      <c r="A35" s="83"/>
      <c r="B35" s="84"/>
      <c r="C35" s="84"/>
      <c r="D35" s="84"/>
      <c r="E35" s="84"/>
      <c r="M35" s="85"/>
      <c r="N35" s="86"/>
      <c r="O35" s="86"/>
      <c r="P35" s="86"/>
      <c r="Q35" s="87"/>
    </row>
    <row r="36" spans="1:17" ht="29.25" customHeight="1">
      <c r="A36" s="1113" t="s">
        <v>0</v>
      </c>
      <c r="B36" s="1114"/>
      <c r="C36" s="1114"/>
      <c r="D36" s="1114"/>
      <c r="E36" s="1115"/>
      <c r="F36" s="1119" t="s">
        <v>1</v>
      </c>
      <c r="G36" s="1121" t="s">
        <v>2</v>
      </c>
      <c r="H36" s="1316" t="s">
        <v>3</v>
      </c>
      <c r="I36" s="5"/>
      <c r="J36" s="6" t="s">
        <v>4</v>
      </c>
      <c r="K36" s="271" t="s">
        <v>5</v>
      </c>
      <c r="L36" s="1318" t="s">
        <v>6</v>
      </c>
      <c r="M36" s="1123" t="s">
        <v>7</v>
      </c>
      <c r="N36" s="1124"/>
      <c r="O36" s="8" t="s">
        <v>95</v>
      </c>
      <c r="P36" s="9" t="s">
        <v>8</v>
      </c>
      <c r="Q36" s="9" t="s">
        <v>9</v>
      </c>
    </row>
    <row r="37" spans="1:17" ht="29.25" customHeight="1" thickBot="1">
      <c r="A37" s="1116"/>
      <c r="B37" s="1117"/>
      <c r="C37" s="1117"/>
      <c r="D37" s="1117"/>
      <c r="E37" s="1118"/>
      <c r="F37" s="1120"/>
      <c r="G37" s="1122"/>
      <c r="H37" s="1317"/>
      <c r="I37" s="272"/>
      <c r="J37" s="11" t="s">
        <v>10</v>
      </c>
      <c r="K37" s="274" t="s">
        <v>11</v>
      </c>
      <c r="L37" s="1319"/>
      <c r="M37" s="13" t="s">
        <v>12</v>
      </c>
      <c r="N37" s="14" t="s">
        <v>94</v>
      </c>
      <c r="O37" s="15" t="s">
        <v>13</v>
      </c>
      <c r="P37" s="16" t="s">
        <v>14</v>
      </c>
      <c r="Q37" s="16" t="s">
        <v>15</v>
      </c>
    </row>
    <row r="38" spans="1:17" ht="29.25" customHeight="1" thickBot="1">
      <c r="A38" s="1125" t="s">
        <v>53</v>
      </c>
      <c r="B38" s="215" t="s">
        <v>50</v>
      </c>
      <c r="C38" s="1128" t="s">
        <v>54</v>
      </c>
      <c r="D38" s="1129"/>
      <c r="E38" s="216"/>
      <c r="F38" s="243">
        <v>176542000</v>
      </c>
      <c r="G38" s="211">
        <v>186919100</v>
      </c>
      <c r="H38" s="211">
        <v>56939300</v>
      </c>
      <c r="I38" s="211">
        <f t="shared" ref="I38:I39" si="21">H38-K38</f>
        <v>55707600</v>
      </c>
      <c r="J38" s="212">
        <f>SUM(H38-F38)</f>
        <v>-119602700</v>
      </c>
      <c r="K38" s="213">
        <v>1231700</v>
      </c>
      <c r="L38" s="261">
        <f>SUM(G38-H38)</f>
        <v>129979800</v>
      </c>
      <c r="M38" s="221">
        <f t="shared" ref="M38:M40" si="22">ROUND(I38/G38,4)</f>
        <v>0.29799999999999999</v>
      </c>
      <c r="N38" s="219">
        <v>0.28739999999999999</v>
      </c>
      <c r="O38" s="222">
        <f>SUM(M38-N38)*100</f>
        <v>1.0599999999999998</v>
      </c>
      <c r="P38" s="223">
        <f>ROUND(H38/F38,4)</f>
        <v>0.32250000000000001</v>
      </c>
      <c r="Q38" s="220">
        <v>0.99760000000000004</v>
      </c>
    </row>
    <row r="39" spans="1:17" ht="29.25" customHeight="1" thickBot="1">
      <c r="A39" s="1126"/>
      <c r="B39" s="88" t="s">
        <v>38</v>
      </c>
      <c r="C39" s="1317" t="s">
        <v>54</v>
      </c>
      <c r="D39" s="1333"/>
      <c r="E39" s="89"/>
      <c r="F39" s="246">
        <v>377000</v>
      </c>
      <c r="G39" s="90">
        <v>225504</v>
      </c>
      <c r="H39" s="90">
        <v>129604</v>
      </c>
      <c r="I39" s="90">
        <f t="shared" si="21"/>
        <v>129604</v>
      </c>
      <c r="J39" s="82">
        <f>SUM(H39-F39)</f>
        <v>-247396</v>
      </c>
      <c r="K39" s="91">
        <v>0</v>
      </c>
      <c r="L39" s="262">
        <f>SUM(G39-H39)</f>
        <v>95900</v>
      </c>
      <c r="M39" s="92">
        <f t="shared" si="22"/>
        <v>0.57469999999999999</v>
      </c>
      <c r="N39" s="93">
        <v>0.624</v>
      </c>
      <c r="O39" s="94">
        <f>SUM(M39-N39)*100</f>
        <v>-4.9300000000000015</v>
      </c>
      <c r="P39" s="95">
        <f>ROUND(H39/F39,4)</f>
        <v>0.34379999999999999</v>
      </c>
      <c r="Q39" s="96">
        <v>0.31080000000000002</v>
      </c>
    </row>
    <row r="40" spans="1:17" ht="29.25" customHeight="1" thickBot="1">
      <c r="A40" s="1127"/>
      <c r="B40" s="1326" t="s">
        <v>52</v>
      </c>
      <c r="C40" s="1327"/>
      <c r="D40" s="1327"/>
      <c r="E40" s="1328"/>
      <c r="F40" s="49">
        <f>SUM(F38:F39)</f>
        <v>176919000</v>
      </c>
      <c r="G40" s="81">
        <f>SUM(G38:G39)</f>
        <v>187144604</v>
      </c>
      <c r="H40" s="81">
        <f t="shared" ref="H40:L40" si="23">SUM(H38:H39)</f>
        <v>57068904</v>
      </c>
      <c r="I40" s="81">
        <f t="shared" si="23"/>
        <v>55837204</v>
      </c>
      <c r="J40" s="82">
        <f t="shared" si="23"/>
        <v>-119850096</v>
      </c>
      <c r="K40" s="82">
        <f t="shared" si="23"/>
        <v>1231700</v>
      </c>
      <c r="L40" s="81">
        <f t="shared" si="23"/>
        <v>130075700</v>
      </c>
      <c r="M40" s="55">
        <f t="shared" si="22"/>
        <v>0.2984</v>
      </c>
      <c r="N40" s="56">
        <v>0.2893</v>
      </c>
      <c r="O40" s="97">
        <f>SUM(M40-N40)*100</f>
        <v>0.9099999999999997</v>
      </c>
      <c r="P40" s="58">
        <f>ROUND(H40/F40,4)</f>
        <v>0.3226</v>
      </c>
      <c r="Q40" s="59">
        <v>0.99429999999999996</v>
      </c>
    </row>
    <row r="41" spans="1:17" ht="29.25" customHeight="1">
      <c r="A41" s="247" t="s">
        <v>92</v>
      </c>
    </row>
  </sheetData>
  <mergeCells count="56">
    <mergeCell ref="G36:G37"/>
    <mergeCell ref="H36:H37"/>
    <mergeCell ref="L36:L37"/>
    <mergeCell ref="M36:N36"/>
    <mergeCell ref="A38:A40"/>
    <mergeCell ref="C38:D38"/>
    <mergeCell ref="C39:D39"/>
    <mergeCell ref="B40:E40"/>
    <mergeCell ref="F36:F37"/>
    <mergeCell ref="A32:A34"/>
    <mergeCell ref="C32:D32"/>
    <mergeCell ref="C33:D33"/>
    <mergeCell ref="B34:E34"/>
    <mergeCell ref="A36:E37"/>
    <mergeCell ref="A24:E25"/>
    <mergeCell ref="F24:F25"/>
    <mergeCell ref="G24:G25"/>
    <mergeCell ref="M30:N30"/>
    <mergeCell ref="L24:L25"/>
    <mergeCell ref="M24:N24"/>
    <mergeCell ref="A26:A28"/>
    <mergeCell ref="C26:D26"/>
    <mergeCell ref="C27:D27"/>
    <mergeCell ref="B28:E28"/>
    <mergeCell ref="H24:H25"/>
    <mergeCell ref="A30:E31"/>
    <mergeCell ref="F30:F31"/>
    <mergeCell ref="G30:G31"/>
    <mergeCell ref="H30:H31"/>
    <mergeCell ref="L30:L31"/>
    <mergeCell ref="C18:D18"/>
    <mergeCell ref="C19:D19"/>
    <mergeCell ref="C20:D20"/>
    <mergeCell ref="B21:E21"/>
    <mergeCell ref="B22:E22"/>
    <mergeCell ref="M3:N3"/>
    <mergeCell ref="A5:A22"/>
    <mergeCell ref="B5:B14"/>
    <mergeCell ref="C5:D5"/>
    <mergeCell ref="C6:D6"/>
    <mergeCell ref="C7:D7"/>
    <mergeCell ref="C10:D10"/>
    <mergeCell ref="C11:D11"/>
    <mergeCell ref="C12:D12"/>
    <mergeCell ref="C13:D13"/>
    <mergeCell ref="L3:L4"/>
    <mergeCell ref="C14:D14"/>
    <mergeCell ref="B15:E15"/>
    <mergeCell ref="B16:B20"/>
    <mergeCell ref="C16:D16"/>
    <mergeCell ref="C17:D17"/>
    <mergeCell ref="A1:H1"/>
    <mergeCell ref="A3:E4"/>
    <mergeCell ref="F3:F4"/>
    <mergeCell ref="G3:G4"/>
    <mergeCell ref="H3:H4"/>
  </mergeCells>
  <phoneticPr fontId="3"/>
  <printOptions horizontalCentered="1"/>
  <pageMargins left="0.19685039370078741" right="0.19685039370078741" top="0.59055118110236227" bottom="0.19685039370078741" header="0.31496062992125984" footer="0.31496062992125984"/>
  <pageSetup paperSize="9" scale="50" fitToWidth="0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69"/>
  <sheetViews>
    <sheetView view="pageBreakPreview" zoomScaleNormal="100" zoomScaleSheetLayoutView="100" workbookViewId="0">
      <selection activeCell="A2" sqref="A2"/>
    </sheetView>
  </sheetViews>
  <sheetFormatPr defaultColWidth="9" defaultRowHeight="13.5"/>
  <cols>
    <col min="1" max="1" width="12.75" style="653" bestFit="1" customWidth="1"/>
    <col min="2" max="2" width="3.875" style="653" customWidth="1"/>
    <col min="3" max="4" width="13.625" style="653" customWidth="1"/>
    <col min="5" max="5" width="3.875" style="653" customWidth="1"/>
    <col min="6" max="7" width="13.625" style="653" customWidth="1"/>
    <col min="8" max="8" width="3.875" style="653" customWidth="1"/>
    <col min="9" max="10" width="13.625" style="653" customWidth="1"/>
    <col min="11" max="11" width="3.875" style="653" customWidth="1"/>
    <col min="12" max="17" width="13.625" style="653" customWidth="1"/>
    <col min="18" max="18" width="3.875" style="653" customWidth="1"/>
    <col min="19" max="16384" width="9" style="653"/>
  </cols>
  <sheetData>
    <row r="1" spans="1:18" ht="21" customHeight="1" thickBot="1">
      <c r="A1" s="1189" t="s">
        <v>142</v>
      </c>
      <c r="B1" s="1189"/>
      <c r="C1" s="787"/>
      <c r="D1" s="787"/>
      <c r="E1" s="787"/>
      <c r="F1" s="787"/>
      <c r="G1" s="787"/>
      <c r="H1" s="787"/>
      <c r="I1" s="787"/>
      <c r="J1" s="787"/>
      <c r="K1" s="787"/>
      <c r="L1" s="787"/>
      <c r="M1" s="787"/>
      <c r="N1" s="787"/>
      <c r="O1" s="787"/>
      <c r="P1" s="787"/>
      <c r="Q1" s="1214" t="s">
        <v>153</v>
      </c>
      <c r="R1" s="1214"/>
    </row>
    <row r="2" spans="1:18">
      <c r="B2" s="918"/>
      <c r="C2" s="1215" t="s">
        <v>56</v>
      </c>
      <c r="D2" s="1216"/>
      <c r="E2" s="918"/>
      <c r="F2" s="1217" t="s">
        <v>123</v>
      </c>
      <c r="G2" s="1216"/>
      <c r="H2" s="918"/>
      <c r="I2" s="1217" t="s">
        <v>116</v>
      </c>
      <c r="J2" s="1216"/>
      <c r="K2" s="920"/>
      <c r="L2" s="1215" t="s">
        <v>105</v>
      </c>
      <c r="M2" s="1216"/>
      <c r="N2" s="1217" t="s">
        <v>57</v>
      </c>
      <c r="O2" s="1216"/>
      <c r="P2" s="1218" t="s">
        <v>59</v>
      </c>
      <c r="Q2" s="1219"/>
      <c r="R2" s="1220"/>
    </row>
    <row r="3" spans="1:18">
      <c r="B3" s="922"/>
      <c r="C3" s="923" t="s">
        <v>69</v>
      </c>
      <c r="D3" s="924" t="s">
        <v>115</v>
      </c>
      <c r="E3" s="925"/>
      <c r="F3" s="923" t="s">
        <v>69</v>
      </c>
      <c r="G3" s="924" t="s">
        <v>115</v>
      </c>
      <c r="H3" s="925"/>
      <c r="I3" s="923" t="s">
        <v>69</v>
      </c>
      <c r="J3" s="924" t="s">
        <v>115</v>
      </c>
      <c r="K3" s="922"/>
      <c r="L3" s="923" t="s">
        <v>69</v>
      </c>
      <c r="M3" s="924" t="s">
        <v>115</v>
      </c>
      <c r="N3" s="923" t="s">
        <v>69</v>
      </c>
      <c r="O3" s="924" t="s">
        <v>115</v>
      </c>
      <c r="P3" s="923" t="s">
        <v>69</v>
      </c>
      <c r="Q3" s="926" t="s">
        <v>115</v>
      </c>
      <c r="R3" s="927"/>
    </row>
    <row r="4" spans="1:18">
      <c r="B4" s="928" t="s">
        <v>60</v>
      </c>
      <c r="C4" s="663"/>
      <c r="D4" s="664"/>
      <c r="E4" s="933" t="s">
        <v>124</v>
      </c>
      <c r="F4" s="879">
        <f>F6*H56</f>
        <v>522370390.43993998</v>
      </c>
      <c r="G4" s="880">
        <f>ROUND(G6*H56,0)</f>
        <v>519002514</v>
      </c>
      <c r="H4" s="928"/>
      <c r="I4" s="668">
        <v>35882100</v>
      </c>
      <c r="J4" s="669">
        <v>35608300</v>
      </c>
      <c r="K4" s="928" t="s">
        <v>61</v>
      </c>
      <c r="L4" s="668">
        <v>24627300</v>
      </c>
      <c r="M4" s="669">
        <v>24627300</v>
      </c>
      <c r="N4" s="668">
        <v>220546100</v>
      </c>
      <c r="O4" s="669">
        <v>220666400</v>
      </c>
      <c r="P4" s="668">
        <v>121247700</v>
      </c>
      <c r="Q4" s="670">
        <v>121300400</v>
      </c>
      <c r="R4" s="928" t="s">
        <v>61</v>
      </c>
    </row>
    <row r="5" spans="1:18" ht="14.25" thickBot="1">
      <c r="B5" s="928" t="s">
        <v>60</v>
      </c>
      <c r="C5" s="671"/>
      <c r="D5" s="672"/>
      <c r="E5" s="934" t="s">
        <v>125</v>
      </c>
      <c r="F5" s="881">
        <f>F6*H57</f>
        <v>49621309.560060024</v>
      </c>
      <c r="G5" s="882">
        <f>ROUND(G6*H57,0)</f>
        <v>49301386</v>
      </c>
      <c r="H5" s="932"/>
      <c r="I5" s="677"/>
      <c r="J5" s="678"/>
      <c r="K5" s="932" t="s">
        <v>62</v>
      </c>
      <c r="L5" s="677">
        <v>265716600</v>
      </c>
      <c r="M5" s="678">
        <v>260870300</v>
      </c>
      <c r="N5" s="677">
        <v>18272400</v>
      </c>
      <c r="O5" s="678">
        <v>17972900</v>
      </c>
      <c r="P5" s="677">
        <v>69833400</v>
      </c>
      <c r="Q5" s="679">
        <v>69408800</v>
      </c>
      <c r="R5" s="932" t="s">
        <v>62</v>
      </c>
    </row>
    <row r="6" spans="1:18" ht="15" thickTop="1" thickBot="1">
      <c r="B6" s="928" t="s">
        <v>60</v>
      </c>
      <c r="C6" s="671"/>
      <c r="D6" s="672"/>
      <c r="E6" s="680" t="s">
        <v>75</v>
      </c>
      <c r="F6" s="681">
        <v>571991700</v>
      </c>
      <c r="G6" s="682">
        <v>568303900</v>
      </c>
      <c r="H6" s="683" t="s">
        <v>75</v>
      </c>
      <c r="I6" s="883">
        <f>SUM(I4:I5)</f>
        <v>35882100</v>
      </c>
      <c r="J6" s="884">
        <f>SUM(J4:J5)</f>
        <v>35608300</v>
      </c>
      <c r="K6" s="885" t="s">
        <v>75</v>
      </c>
      <c r="L6" s="883">
        <f t="shared" ref="L6:Q6" si="0">SUM(L4:L5)</f>
        <v>290343900</v>
      </c>
      <c r="M6" s="884">
        <f t="shared" si="0"/>
        <v>285497600</v>
      </c>
      <c r="N6" s="883">
        <f t="shared" si="0"/>
        <v>238818500</v>
      </c>
      <c r="O6" s="884">
        <f t="shared" si="0"/>
        <v>238639300</v>
      </c>
      <c r="P6" s="883">
        <f t="shared" si="0"/>
        <v>191081100</v>
      </c>
      <c r="Q6" s="886">
        <f t="shared" si="0"/>
        <v>190709200</v>
      </c>
      <c r="R6" s="683" t="s">
        <v>75</v>
      </c>
    </row>
    <row r="7" spans="1:18" ht="13.5" customHeight="1">
      <c r="B7" s="928" t="s">
        <v>60</v>
      </c>
      <c r="C7" s="671"/>
      <c r="D7" s="672"/>
      <c r="E7" s="1197" t="s">
        <v>66</v>
      </c>
      <c r="F7" s="687"/>
      <c r="G7" s="688"/>
      <c r="H7" s="1197" t="s">
        <v>66</v>
      </c>
      <c r="I7" s="687"/>
      <c r="J7" s="688"/>
      <c r="K7" s="1197" t="s">
        <v>66</v>
      </c>
      <c r="L7" s="687"/>
      <c r="M7" s="688"/>
      <c r="N7" s="687"/>
      <c r="O7" s="688"/>
      <c r="P7" s="687"/>
      <c r="Q7" s="689"/>
      <c r="R7" s="1197" t="s">
        <v>66</v>
      </c>
    </row>
    <row r="8" spans="1:18" ht="13.5" customHeight="1">
      <c r="B8" s="928" t="s">
        <v>60</v>
      </c>
      <c r="C8" s="671"/>
      <c r="D8" s="672"/>
      <c r="E8" s="1198"/>
      <c r="F8" s="729" t="s">
        <v>124</v>
      </c>
      <c r="G8" s="889">
        <f>ROUND(G10*H56,0)</f>
        <v>0</v>
      </c>
      <c r="H8" s="1198"/>
      <c r="I8" s="671"/>
      <c r="J8" s="672">
        <v>0</v>
      </c>
      <c r="K8" s="1198"/>
      <c r="L8" s="729" t="s">
        <v>61</v>
      </c>
      <c r="M8" s="672">
        <v>0</v>
      </c>
      <c r="N8" s="729" t="s">
        <v>61</v>
      </c>
      <c r="O8" s="672">
        <v>120300</v>
      </c>
      <c r="P8" s="729" t="s">
        <v>61</v>
      </c>
      <c r="Q8" s="670">
        <v>52700</v>
      </c>
      <c r="R8" s="1198"/>
    </row>
    <row r="9" spans="1:18" ht="14.25" thickBot="1">
      <c r="B9" s="928" t="s">
        <v>60</v>
      </c>
      <c r="C9" s="671"/>
      <c r="D9" s="672"/>
      <c r="E9" s="1199"/>
      <c r="F9" s="781" t="s">
        <v>125</v>
      </c>
      <c r="G9" s="913">
        <f>ROUND(G10*H57,0)</f>
        <v>0</v>
      </c>
      <c r="H9" s="1199"/>
      <c r="I9" s="691"/>
      <c r="J9" s="692"/>
      <c r="K9" s="1199"/>
      <c r="L9" s="781" t="s">
        <v>62</v>
      </c>
      <c r="M9" s="692">
        <v>180400</v>
      </c>
      <c r="N9" s="781" t="s">
        <v>62</v>
      </c>
      <c r="O9" s="692">
        <v>10200</v>
      </c>
      <c r="P9" s="781" t="s">
        <v>62</v>
      </c>
      <c r="Q9" s="693">
        <v>9700</v>
      </c>
      <c r="R9" s="1199"/>
    </row>
    <row r="10" spans="1:18" ht="15" thickTop="1" thickBot="1">
      <c r="B10" s="928" t="s">
        <v>60</v>
      </c>
      <c r="C10" s="671"/>
      <c r="D10" s="672"/>
      <c r="E10" s="782" t="s">
        <v>75</v>
      </c>
      <c r="F10" s="694"/>
      <c r="G10" s="695">
        <v>0</v>
      </c>
      <c r="H10" s="782" t="s">
        <v>75</v>
      </c>
      <c r="I10" s="694"/>
      <c r="J10" s="887">
        <f>SUM(J8:J9)</f>
        <v>0</v>
      </c>
      <c r="K10" s="782" t="s">
        <v>75</v>
      </c>
      <c r="L10" s="694"/>
      <c r="M10" s="887">
        <f>SUM(M8:M9)</f>
        <v>180400</v>
      </c>
      <c r="N10" s="694"/>
      <c r="O10" s="887">
        <f>SUM(O8:O9)</f>
        <v>130500</v>
      </c>
      <c r="P10" s="694"/>
      <c r="Q10" s="888">
        <f>SUM(Q8:Q9)</f>
        <v>62400</v>
      </c>
      <c r="R10" s="782" t="s">
        <v>75</v>
      </c>
    </row>
    <row r="11" spans="1:18" ht="13.5" customHeight="1">
      <c r="B11" s="928" t="s">
        <v>60</v>
      </c>
      <c r="C11" s="671"/>
      <c r="D11" s="672"/>
      <c r="E11" s="1200" t="s">
        <v>162</v>
      </c>
      <c r="F11" s="1201"/>
      <c r="G11" s="1201"/>
      <c r="H11" s="698"/>
    </row>
    <row r="12" spans="1:18">
      <c r="B12" s="928" t="s">
        <v>60</v>
      </c>
      <c r="C12" s="671"/>
      <c r="D12" s="672"/>
      <c r="E12" s="1202"/>
      <c r="F12" s="1203"/>
      <c r="G12" s="1203"/>
      <c r="H12" s="698"/>
    </row>
    <row r="13" spans="1:18" ht="14.25" thickBot="1">
      <c r="B13" s="928" t="s">
        <v>60</v>
      </c>
      <c r="C13" s="671"/>
      <c r="D13" s="699"/>
      <c r="E13" s="1202"/>
      <c r="F13" s="1203"/>
      <c r="G13" s="1203"/>
      <c r="H13" s="698"/>
    </row>
    <row r="14" spans="1:18">
      <c r="B14" s="928" t="s">
        <v>60</v>
      </c>
      <c r="C14" s="671"/>
      <c r="D14" s="672"/>
      <c r="E14" s="1202"/>
      <c r="F14" s="1203"/>
      <c r="G14" s="1203"/>
      <c r="H14" s="1204" t="s">
        <v>97</v>
      </c>
      <c r="I14" s="937" t="s">
        <v>156</v>
      </c>
      <c r="J14" s="1202" t="s">
        <v>155</v>
      </c>
    </row>
    <row r="15" spans="1:18" ht="14.25" thickBot="1">
      <c r="B15" s="928" t="s">
        <v>60</v>
      </c>
      <c r="C15" s="671"/>
      <c r="D15" s="672"/>
      <c r="E15" s="698"/>
      <c r="H15" s="1205"/>
      <c r="I15" s="891">
        <f>1-I17-I19</f>
        <v>0.60009391400000012</v>
      </c>
      <c r="J15" s="1202"/>
      <c r="K15" s="700"/>
      <c r="L15" s="1207"/>
      <c r="M15" s="1207"/>
      <c r="N15" s="1207"/>
      <c r="O15" s="1207"/>
      <c r="P15" s="700"/>
    </row>
    <row r="16" spans="1:18" ht="14.25" customHeight="1">
      <c r="B16" s="928" t="s">
        <v>60</v>
      </c>
      <c r="C16" s="671"/>
      <c r="D16" s="672"/>
      <c r="E16" s="698"/>
      <c r="H16" s="1205"/>
      <c r="I16" s="924" t="s">
        <v>157</v>
      </c>
      <c r="J16" s="1202"/>
      <c r="K16" s="700"/>
      <c r="L16" s="1208" t="s">
        <v>160</v>
      </c>
      <c r="M16" s="1209"/>
      <c r="N16" s="1209"/>
      <c r="O16" s="1212" t="s">
        <v>161</v>
      </c>
      <c r="P16" s="700"/>
    </row>
    <row r="17" spans="1:21">
      <c r="B17" s="929"/>
      <c r="C17" s="671"/>
      <c r="D17" s="672"/>
      <c r="E17" s="698"/>
      <c r="H17" s="1205"/>
      <c r="I17" s="911">
        <v>0.39371858399999998</v>
      </c>
      <c r="J17" s="1202"/>
      <c r="K17" s="700"/>
      <c r="L17" s="1210"/>
      <c r="M17" s="1211"/>
      <c r="N17" s="1211"/>
      <c r="O17" s="1213"/>
      <c r="P17" s="700"/>
    </row>
    <row r="18" spans="1:21" ht="14.25" thickBot="1">
      <c r="B18" s="930"/>
      <c r="C18" s="691"/>
      <c r="D18" s="692"/>
      <c r="E18" s="698"/>
      <c r="H18" s="1205"/>
      <c r="I18" s="938" t="s">
        <v>158</v>
      </c>
      <c r="J18" s="1202"/>
      <c r="K18" s="700"/>
      <c r="L18" s="929"/>
      <c r="M18" s="923" t="s">
        <v>69</v>
      </c>
      <c r="N18" s="923" t="s">
        <v>70</v>
      </c>
      <c r="O18" s="924" t="s">
        <v>71</v>
      </c>
      <c r="P18" s="700"/>
    </row>
    <row r="19" spans="1:21" ht="15" thickTop="1" thickBot="1">
      <c r="B19" s="931" t="s">
        <v>75</v>
      </c>
      <c r="C19" s="663">
        <f>SUM(C4:C18)</f>
        <v>0</v>
      </c>
      <c r="D19" s="664">
        <f>SUM(D4:D18)</f>
        <v>0</v>
      </c>
      <c r="E19" s="698"/>
      <c r="F19" s="936" t="s">
        <v>102</v>
      </c>
      <c r="G19" s="936" t="s">
        <v>66</v>
      </c>
      <c r="H19" s="1206"/>
      <c r="I19" s="912">
        <v>6.1875020000000001E-3</v>
      </c>
      <c r="J19" s="1202"/>
      <c r="K19" s="700"/>
      <c r="L19" s="928" t="s">
        <v>76</v>
      </c>
      <c r="M19" s="880">
        <f>C23</f>
        <v>877853364</v>
      </c>
      <c r="N19" s="880">
        <f>D23</f>
        <v>873745565</v>
      </c>
      <c r="O19" s="889">
        <f>G23</f>
        <v>176100</v>
      </c>
      <c r="P19" s="700"/>
    </row>
    <row r="20" spans="1:21" ht="13.5" customHeight="1">
      <c r="B20" s="928" t="s">
        <v>61</v>
      </c>
      <c r="C20" s="668">
        <v>545183400</v>
      </c>
      <c r="D20" s="672">
        <v>545061761</v>
      </c>
      <c r="F20" s="892">
        <f>D20/C20</f>
        <v>0.99977688425583022</v>
      </c>
      <c r="G20" s="909">
        <v>24800</v>
      </c>
      <c r="H20" s="1191" t="s">
        <v>98</v>
      </c>
      <c r="I20" s="937" t="s">
        <v>156</v>
      </c>
      <c r="J20" s="1202"/>
      <c r="K20" s="700"/>
      <c r="L20" s="928" t="s">
        <v>78</v>
      </c>
      <c r="M20" s="880">
        <f>M19-M21-M22</f>
        <v>526794462</v>
      </c>
      <c r="N20" s="880">
        <f>N19-N21-N22</f>
        <v>524329397</v>
      </c>
      <c r="O20" s="880">
        <f>O19-O21-O22</f>
        <v>105678</v>
      </c>
      <c r="P20" s="700"/>
    </row>
    <row r="21" spans="1:21">
      <c r="B21" s="928" t="s">
        <v>79</v>
      </c>
      <c r="C21" s="668">
        <v>45024700</v>
      </c>
      <c r="D21" s="669">
        <v>45166100</v>
      </c>
      <c r="F21" s="892">
        <f>D21/C21</f>
        <v>1.0031404984375243</v>
      </c>
      <c r="G21" s="909">
        <v>141400</v>
      </c>
      <c r="H21" s="1192"/>
      <c r="I21" s="891">
        <f>1-I23</f>
        <v>0.603830113</v>
      </c>
      <c r="J21" s="1202"/>
      <c r="K21" s="700"/>
      <c r="L21" s="928" t="s">
        <v>80</v>
      </c>
      <c r="M21" s="880">
        <f>ROUNDDOWN(M19*I17,0)</f>
        <v>345627183</v>
      </c>
      <c r="N21" s="880">
        <f>ROUNDDOWN(N19*I17,0)</f>
        <v>344009866</v>
      </c>
      <c r="O21" s="880">
        <f>ROUNDDOWN(O19*I17,0)</f>
        <v>69333</v>
      </c>
      <c r="P21" s="700"/>
    </row>
    <row r="22" spans="1:21" ht="14.25" customHeight="1" thickBot="1">
      <c r="B22" s="932" t="s">
        <v>81</v>
      </c>
      <c r="C22" s="677">
        <v>287645264</v>
      </c>
      <c r="D22" s="678">
        <v>283517704</v>
      </c>
      <c r="F22" s="893">
        <f>D22/C22</f>
        <v>0.98565051987089214</v>
      </c>
      <c r="G22" s="910">
        <v>9900</v>
      </c>
      <c r="H22" s="1192"/>
      <c r="I22" s="924" t="s">
        <v>157</v>
      </c>
      <c r="J22" s="1202"/>
      <c r="K22" s="700"/>
      <c r="L22" s="939" t="s">
        <v>83</v>
      </c>
      <c r="M22" s="890">
        <f>ROUNDDOWN(M19*I19,0)</f>
        <v>5431719</v>
      </c>
      <c r="N22" s="890">
        <f>ROUNDDOWN(N19*I19,0)</f>
        <v>5406302</v>
      </c>
      <c r="O22" s="890">
        <f>ROUNDDOWN(O19*I19,0)</f>
        <v>1089</v>
      </c>
      <c r="P22" s="700"/>
    </row>
    <row r="23" spans="1:21" ht="15" thickTop="1" thickBot="1">
      <c r="B23" s="935"/>
      <c r="C23" s="896">
        <f>SUM(C19:C22)</f>
        <v>877853364</v>
      </c>
      <c r="D23" s="887">
        <f>SUM(D19:D22)</f>
        <v>873745565</v>
      </c>
      <c r="F23" s="894">
        <f>D23/C23</f>
        <v>0.99532063193187237</v>
      </c>
      <c r="G23" s="895">
        <f>SUM(G20:G22)</f>
        <v>176100</v>
      </c>
      <c r="H23" s="1193"/>
      <c r="I23" s="912">
        <v>0.396169887</v>
      </c>
      <c r="J23" s="1202"/>
      <c r="L23" s="720"/>
    </row>
    <row r="24" spans="1:21" ht="13.5" customHeight="1">
      <c r="B24" s="1194" t="s">
        <v>159</v>
      </c>
      <c r="C24" s="1194"/>
      <c r="D24" s="1194"/>
    </row>
    <row r="25" spans="1:21">
      <c r="B25" s="1195"/>
      <c r="C25" s="1195"/>
      <c r="D25" s="1195"/>
    </row>
    <row r="26" spans="1:21" ht="21" customHeight="1" thickBot="1">
      <c r="A26" s="1190" t="s">
        <v>143</v>
      </c>
      <c r="B26" s="1190"/>
      <c r="C26" s="862" t="s">
        <v>151</v>
      </c>
      <c r="D26" s="721"/>
      <c r="E26" s="721"/>
      <c r="F26" s="721"/>
      <c r="G26" s="721"/>
      <c r="H26" s="721"/>
      <c r="I26" s="721"/>
      <c r="J26" s="721"/>
      <c r="K26" s="721"/>
      <c r="L26" s="721"/>
      <c r="M26" s="721"/>
      <c r="N26" s="721"/>
      <c r="O26" s="721"/>
      <c r="P26" s="721"/>
      <c r="Q26" s="721"/>
      <c r="R26" s="721"/>
    </row>
    <row r="27" spans="1:21" ht="13.5" customHeight="1">
      <c r="B27" s="1169" t="s">
        <v>56</v>
      </c>
      <c r="C27" s="1196"/>
      <c r="D27" s="1170"/>
      <c r="E27" s="1172" t="s">
        <v>85</v>
      </c>
      <c r="F27" s="1172"/>
      <c r="G27" s="1173"/>
      <c r="H27" s="1171" t="s">
        <v>116</v>
      </c>
      <c r="I27" s="1172"/>
      <c r="J27" s="1173"/>
      <c r="K27" s="1171" t="s">
        <v>117</v>
      </c>
      <c r="L27" s="1172"/>
      <c r="M27" s="1173"/>
      <c r="N27" s="1169" t="s">
        <v>57</v>
      </c>
      <c r="O27" s="1170"/>
      <c r="P27" s="1171" t="s">
        <v>59</v>
      </c>
      <c r="Q27" s="1172"/>
      <c r="R27" s="1173"/>
      <c r="S27" s="1174" t="s">
        <v>150</v>
      </c>
      <c r="T27" s="1175"/>
      <c r="U27" s="1175"/>
    </row>
    <row r="28" spans="1:21" ht="13.5" customHeight="1">
      <c r="B28" s="940" t="s">
        <v>79</v>
      </c>
      <c r="C28" s="941" t="s">
        <v>69</v>
      </c>
      <c r="D28" s="942" t="s">
        <v>115</v>
      </c>
      <c r="E28" s="943" t="s">
        <v>79</v>
      </c>
      <c r="F28" s="941" t="s">
        <v>69</v>
      </c>
      <c r="G28" s="942" t="s">
        <v>115</v>
      </c>
      <c r="H28" s="940" t="s">
        <v>79</v>
      </c>
      <c r="I28" s="941" t="s">
        <v>69</v>
      </c>
      <c r="J28" s="942" t="s">
        <v>115</v>
      </c>
      <c r="K28" s="940" t="s">
        <v>79</v>
      </c>
      <c r="L28" s="941" t="s">
        <v>69</v>
      </c>
      <c r="M28" s="942" t="s">
        <v>115</v>
      </c>
      <c r="N28" s="940" t="s">
        <v>69</v>
      </c>
      <c r="O28" s="942" t="s">
        <v>115</v>
      </c>
      <c r="P28" s="940" t="s">
        <v>69</v>
      </c>
      <c r="Q28" s="941" t="s">
        <v>115</v>
      </c>
      <c r="R28" s="942" t="s">
        <v>79</v>
      </c>
      <c r="S28" s="1174"/>
      <c r="T28" s="1175"/>
      <c r="U28" s="1175"/>
    </row>
    <row r="29" spans="1:21" ht="13.5" customHeight="1">
      <c r="B29" s="940" t="s">
        <v>61</v>
      </c>
      <c r="C29" s="727"/>
      <c r="D29" s="728"/>
      <c r="E29" s="945">
        <v>6</v>
      </c>
      <c r="F29" s="729">
        <v>2993400</v>
      </c>
      <c r="G29" s="730">
        <v>517300</v>
      </c>
      <c r="H29" s="944">
        <v>6</v>
      </c>
      <c r="I29" s="729">
        <v>243100</v>
      </c>
      <c r="J29" s="730">
        <v>58700</v>
      </c>
      <c r="K29" s="944">
        <v>6</v>
      </c>
      <c r="L29" s="729">
        <v>4529791</v>
      </c>
      <c r="M29" s="730">
        <v>1397100</v>
      </c>
      <c r="N29" s="731">
        <v>346100</v>
      </c>
      <c r="O29" s="730">
        <v>156100</v>
      </c>
      <c r="P29" s="731">
        <v>136513</v>
      </c>
      <c r="Q29" s="690">
        <v>101713</v>
      </c>
      <c r="R29" s="949">
        <v>6</v>
      </c>
      <c r="S29" s="1174"/>
      <c r="T29" s="1175"/>
      <c r="U29" s="1175"/>
    </row>
    <row r="30" spans="1:21" ht="13.5" customHeight="1">
      <c r="A30" s="740">
        <f>C30-D30</f>
        <v>197000</v>
      </c>
      <c r="B30" s="944">
        <v>6</v>
      </c>
      <c r="C30" s="733">
        <v>292600</v>
      </c>
      <c r="D30" s="672">
        <v>95600</v>
      </c>
      <c r="E30" s="945">
        <v>5</v>
      </c>
      <c r="F30" s="729">
        <v>2658500</v>
      </c>
      <c r="G30" s="730">
        <v>188912</v>
      </c>
      <c r="H30" s="944">
        <v>5</v>
      </c>
      <c r="I30" s="729">
        <v>165673</v>
      </c>
      <c r="J30" s="730">
        <v>17073</v>
      </c>
      <c r="K30" s="944">
        <v>5</v>
      </c>
      <c r="L30" s="729">
        <v>4911980</v>
      </c>
      <c r="M30" s="730">
        <v>710400</v>
      </c>
      <c r="N30" s="731">
        <f>189100+5300</f>
        <v>194400</v>
      </c>
      <c r="O30" s="730">
        <f>50200+5300</f>
        <v>55500</v>
      </c>
      <c r="P30" s="731">
        <v>59500</v>
      </c>
      <c r="Q30" s="690">
        <v>28600</v>
      </c>
      <c r="R30" s="949">
        <v>5</v>
      </c>
      <c r="S30" s="1174"/>
      <c r="T30" s="1175"/>
      <c r="U30" s="1175"/>
    </row>
    <row r="31" spans="1:21" ht="13.5" customHeight="1">
      <c r="A31" s="740">
        <f>C31-D31</f>
        <v>240700</v>
      </c>
      <c r="B31" s="944">
        <v>5</v>
      </c>
      <c r="C31" s="733">
        <v>240700</v>
      </c>
      <c r="D31" s="672">
        <v>0</v>
      </c>
      <c r="E31" s="945">
        <v>4</v>
      </c>
      <c r="F31" s="729">
        <v>2367050</v>
      </c>
      <c r="G31" s="730">
        <v>78500</v>
      </c>
      <c r="H31" s="944">
        <v>4</v>
      </c>
      <c r="I31" s="729">
        <v>144400</v>
      </c>
      <c r="J31" s="730">
        <v>48700</v>
      </c>
      <c r="K31" s="944">
        <v>4</v>
      </c>
      <c r="L31" s="729">
        <v>3348294</v>
      </c>
      <c r="M31" s="730">
        <v>256500</v>
      </c>
      <c r="N31" s="731">
        <v>71000</v>
      </c>
      <c r="O31" s="730">
        <v>68000</v>
      </c>
      <c r="P31" s="731">
        <v>4000</v>
      </c>
      <c r="Q31" s="690">
        <v>0</v>
      </c>
      <c r="R31" s="949">
        <v>4</v>
      </c>
      <c r="S31" s="1174"/>
      <c r="T31" s="1175"/>
      <c r="U31" s="1175"/>
    </row>
    <row r="32" spans="1:21" ht="13.5" customHeight="1">
      <c r="A32" s="740">
        <f>C32-D32</f>
        <v>140700</v>
      </c>
      <c r="B32" s="944">
        <v>4</v>
      </c>
      <c r="C32" s="733">
        <v>140700</v>
      </c>
      <c r="D32" s="672">
        <v>0</v>
      </c>
      <c r="E32" s="945">
        <v>3</v>
      </c>
      <c r="F32" s="729">
        <v>1446088</v>
      </c>
      <c r="G32" s="730">
        <v>77488</v>
      </c>
      <c r="H32" s="944">
        <v>3</v>
      </c>
      <c r="I32" s="729">
        <v>66100</v>
      </c>
      <c r="J32" s="730">
        <v>24800</v>
      </c>
      <c r="K32" s="944">
        <v>3</v>
      </c>
      <c r="L32" s="733">
        <v>1948800</v>
      </c>
      <c r="M32" s="730">
        <v>116300</v>
      </c>
      <c r="N32" s="734"/>
      <c r="O32" s="730"/>
      <c r="P32" s="731"/>
      <c r="Q32" s="690"/>
      <c r="R32" s="949">
        <v>3</v>
      </c>
      <c r="S32" s="1174"/>
      <c r="T32" s="1175"/>
      <c r="U32" s="1175"/>
    </row>
    <row r="33" spans="1:21" ht="13.5" customHeight="1">
      <c r="A33" s="740">
        <f>C33-D33</f>
        <v>0</v>
      </c>
      <c r="B33" s="944">
        <v>3</v>
      </c>
      <c r="C33" s="733"/>
      <c r="D33" s="672"/>
      <c r="E33" s="945">
        <v>2</v>
      </c>
      <c r="F33" s="733">
        <v>1570188</v>
      </c>
      <c r="G33" s="672">
        <v>10800</v>
      </c>
      <c r="H33" s="944">
        <v>2</v>
      </c>
      <c r="I33" s="729">
        <v>40600</v>
      </c>
      <c r="J33" s="730">
        <v>0</v>
      </c>
      <c r="K33" s="944">
        <v>2</v>
      </c>
      <c r="L33" s="733">
        <v>2004408</v>
      </c>
      <c r="M33" s="730">
        <v>186030</v>
      </c>
      <c r="N33" s="734"/>
      <c r="O33" s="730"/>
      <c r="P33" s="731">
        <v>6891</v>
      </c>
      <c r="Q33" s="690">
        <v>6891</v>
      </c>
      <c r="R33" s="949">
        <v>2</v>
      </c>
      <c r="S33" s="1174"/>
      <c r="T33" s="1175"/>
      <c r="U33" s="1175"/>
    </row>
    <row r="34" spans="1:21" ht="13.5" customHeight="1">
      <c r="A34" s="740"/>
      <c r="B34" s="940" t="s">
        <v>62</v>
      </c>
      <c r="C34" s="733"/>
      <c r="D34" s="672"/>
      <c r="E34" s="945">
        <v>31</v>
      </c>
      <c r="F34" s="733">
        <v>787900</v>
      </c>
      <c r="G34" s="672">
        <v>0</v>
      </c>
      <c r="H34" s="944">
        <v>31</v>
      </c>
      <c r="I34" s="733">
        <v>25465</v>
      </c>
      <c r="J34" s="730">
        <v>12900</v>
      </c>
      <c r="K34" s="944">
        <v>31</v>
      </c>
      <c r="L34" s="733">
        <v>3032071</v>
      </c>
      <c r="M34" s="730">
        <v>472700</v>
      </c>
      <c r="N34" s="734">
        <v>9200</v>
      </c>
      <c r="O34" s="730">
        <v>9200</v>
      </c>
      <c r="P34" s="731"/>
      <c r="Q34" s="690"/>
      <c r="R34" s="949">
        <v>31</v>
      </c>
      <c r="S34" s="1174"/>
      <c r="T34" s="1175"/>
      <c r="U34" s="1175"/>
    </row>
    <row r="35" spans="1:21" ht="13.5" customHeight="1">
      <c r="A35" s="740">
        <f>C35-D35</f>
        <v>1881800</v>
      </c>
      <c r="B35" s="944">
        <v>6</v>
      </c>
      <c r="C35" s="668">
        <v>2723250</v>
      </c>
      <c r="D35" s="669">
        <v>841450</v>
      </c>
      <c r="E35" s="945">
        <v>30</v>
      </c>
      <c r="F35" s="733">
        <v>814800</v>
      </c>
      <c r="G35" s="672">
        <v>0</v>
      </c>
      <c r="H35" s="944">
        <v>30</v>
      </c>
      <c r="I35" s="733">
        <v>12900</v>
      </c>
      <c r="J35" s="730">
        <v>0</v>
      </c>
      <c r="K35" s="944">
        <v>30</v>
      </c>
      <c r="L35" s="733">
        <v>1437264</v>
      </c>
      <c r="M35" s="730">
        <v>188000</v>
      </c>
      <c r="N35" s="734"/>
      <c r="O35" s="730"/>
      <c r="P35" s="731"/>
      <c r="Q35" s="690"/>
      <c r="R35" s="949">
        <v>30</v>
      </c>
      <c r="S35" s="1174"/>
      <c r="T35" s="1175"/>
      <c r="U35" s="1175"/>
    </row>
    <row r="36" spans="1:21" ht="13.5" customHeight="1">
      <c r="A36" s="740">
        <f t="shared" ref="A36:A49" si="1">C36-D36</f>
        <v>1818680</v>
      </c>
      <c r="B36" s="944">
        <v>5</v>
      </c>
      <c r="C36" s="733">
        <v>2286180</v>
      </c>
      <c r="D36" s="672">
        <v>467500</v>
      </c>
      <c r="E36" s="945">
        <v>29</v>
      </c>
      <c r="F36" s="733">
        <v>1146936</v>
      </c>
      <c r="G36" s="672">
        <v>30000</v>
      </c>
      <c r="H36" s="944">
        <v>29</v>
      </c>
      <c r="I36" s="733">
        <v>18100</v>
      </c>
      <c r="J36" s="730">
        <v>0</v>
      </c>
      <c r="K36" s="944">
        <v>29</v>
      </c>
      <c r="L36" s="733">
        <v>1345423</v>
      </c>
      <c r="M36" s="730">
        <v>225500</v>
      </c>
      <c r="N36" s="734"/>
      <c r="O36" s="730"/>
      <c r="P36" s="731"/>
      <c r="Q36" s="690"/>
      <c r="R36" s="949">
        <v>29</v>
      </c>
      <c r="S36" s="1174"/>
      <c r="T36" s="1175"/>
      <c r="U36" s="1175"/>
    </row>
    <row r="37" spans="1:21" ht="13.5" customHeight="1">
      <c r="A37" s="740">
        <f t="shared" si="1"/>
        <v>1824500</v>
      </c>
      <c r="B37" s="944">
        <v>4</v>
      </c>
      <c r="C37" s="733">
        <v>1893281</v>
      </c>
      <c r="D37" s="672">
        <v>68781</v>
      </c>
      <c r="E37" s="945">
        <v>28</v>
      </c>
      <c r="F37" s="733">
        <v>601500</v>
      </c>
      <c r="G37" s="672">
        <v>0</v>
      </c>
      <c r="H37" s="944">
        <v>28</v>
      </c>
      <c r="I37" s="733">
        <v>11900</v>
      </c>
      <c r="J37" s="730">
        <v>0</v>
      </c>
      <c r="K37" s="944">
        <v>28</v>
      </c>
      <c r="L37" s="733">
        <v>1095810</v>
      </c>
      <c r="M37" s="730">
        <v>88977</v>
      </c>
      <c r="N37" s="735"/>
      <c r="O37" s="736"/>
      <c r="P37" s="731"/>
      <c r="Q37" s="690"/>
      <c r="R37" s="949">
        <v>28</v>
      </c>
      <c r="S37" s="1174"/>
      <c r="T37" s="1175"/>
      <c r="U37" s="1175"/>
    </row>
    <row r="38" spans="1:21" ht="13.5" customHeight="1">
      <c r="A38" s="740">
        <f t="shared" si="1"/>
        <v>963592</v>
      </c>
      <c r="B38" s="944">
        <v>3</v>
      </c>
      <c r="C38" s="733">
        <v>1247602</v>
      </c>
      <c r="D38" s="672">
        <v>284010</v>
      </c>
      <c r="E38" s="945">
        <v>27</v>
      </c>
      <c r="F38" s="733">
        <v>580900</v>
      </c>
      <c r="G38" s="672">
        <v>60000</v>
      </c>
      <c r="H38" s="947"/>
      <c r="I38" s="668"/>
      <c r="J38" s="669"/>
      <c r="K38" s="944">
        <v>27</v>
      </c>
      <c r="L38" s="737">
        <v>1147665</v>
      </c>
      <c r="M38" s="736">
        <v>142571</v>
      </c>
      <c r="N38" s="735"/>
      <c r="O38" s="736"/>
      <c r="P38" s="738"/>
      <c r="Q38" s="739"/>
      <c r="R38" s="949">
        <v>27</v>
      </c>
      <c r="S38" s="1174"/>
      <c r="T38" s="1175"/>
      <c r="U38" s="1175"/>
    </row>
    <row r="39" spans="1:21" ht="13.5" customHeight="1">
      <c r="A39" s="740">
        <f t="shared" si="1"/>
        <v>1413453</v>
      </c>
      <c r="B39" s="944">
        <v>2</v>
      </c>
      <c r="C39" s="733">
        <v>1453189</v>
      </c>
      <c r="D39" s="672">
        <v>39736</v>
      </c>
      <c r="E39" s="945">
        <v>26</v>
      </c>
      <c r="F39" s="668">
        <v>181100</v>
      </c>
      <c r="G39" s="669">
        <v>31900</v>
      </c>
      <c r="H39" s="947"/>
      <c r="I39" s="668"/>
      <c r="J39" s="669"/>
      <c r="K39" s="944">
        <v>26</v>
      </c>
      <c r="L39" s="737">
        <v>1380900</v>
      </c>
      <c r="M39" s="736">
        <v>261000</v>
      </c>
      <c r="N39" s="735"/>
      <c r="O39" s="736"/>
      <c r="P39" s="731">
        <v>18600</v>
      </c>
      <c r="Q39" s="690">
        <v>18600</v>
      </c>
      <c r="R39" s="949">
        <v>26</v>
      </c>
      <c r="S39" s="1174"/>
      <c r="T39" s="1175"/>
      <c r="U39" s="1175"/>
    </row>
    <row r="40" spans="1:21" ht="13.5" customHeight="1">
      <c r="A40" s="740">
        <f t="shared" si="1"/>
        <v>1047277</v>
      </c>
      <c r="B40" s="944">
        <v>31</v>
      </c>
      <c r="C40" s="733">
        <v>1136877</v>
      </c>
      <c r="D40" s="669">
        <v>89600</v>
      </c>
      <c r="E40" s="945">
        <v>25</v>
      </c>
      <c r="F40" s="668">
        <v>105700</v>
      </c>
      <c r="G40" s="669">
        <v>43100</v>
      </c>
      <c r="H40" s="947"/>
      <c r="I40" s="668"/>
      <c r="J40" s="669"/>
      <c r="K40" s="944">
        <v>25</v>
      </c>
      <c r="L40" s="668">
        <v>1998321</v>
      </c>
      <c r="M40" s="736">
        <v>107906</v>
      </c>
      <c r="N40" s="735"/>
      <c r="O40" s="669"/>
      <c r="P40" s="741"/>
      <c r="Q40" s="671"/>
      <c r="R40" s="950"/>
      <c r="S40" s="1174"/>
      <c r="T40" s="1175"/>
      <c r="U40" s="1175"/>
    </row>
    <row r="41" spans="1:21" ht="13.5" customHeight="1">
      <c r="A41" s="740">
        <f t="shared" si="1"/>
        <v>740980</v>
      </c>
      <c r="B41" s="944">
        <v>30</v>
      </c>
      <c r="C41" s="668">
        <v>848380</v>
      </c>
      <c r="D41" s="672">
        <v>107400</v>
      </c>
      <c r="E41" s="945">
        <v>24</v>
      </c>
      <c r="F41" s="742">
        <v>7582800</v>
      </c>
      <c r="G41" s="669">
        <v>8300</v>
      </c>
      <c r="H41" s="947"/>
      <c r="I41" s="668"/>
      <c r="J41" s="669"/>
      <c r="K41" s="944">
        <v>24</v>
      </c>
      <c r="L41" s="668">
        <v>1793747</v>
      </c>
      <c r="M41" s="736">
        <v>111486</v>
      </c>
      <c r="N41" s="735"/>
      <c r="O41" s="669"/>
      <c r="P41" s="741"/>
      <c r="Q41" s="671"/>
      <c r="R41" s="951"/>
      <c r="S41" s="1174"/>
      <c r="T41" s="1175"/>
      <c r="U41" s="1175"/>
    </row>
    <row r="42" spans="1:21" ht="13.5" customHeight="1">
      <c r="A42" s="740">
        <f t="shared" si="1"/>
        <v>1281300</v>
      </c>
      <c r="B42" s="944">
        <v>29</v>
      </c>
      <c r="C42" s="733">
        <v>1283094</v>
      </c>
      <c r="D42" s="669">
        <v>1794</v>
      </c>
      <c r="E42" s="945">
        <v>23</v>
      </c>
      <c r="F42" s="668">
        <v>142300</v>
      </c>
      <c r="G42" s="669">
        <v>0</v>
      </c>
      <c r="H42" s="947"/>
      <c r="I42" s="668"/>
      <c r="J42" s="669"/>
      <c r="K42" s="944">
        <v>23</v>
      </c>
      <c r="L42" s="668">
        <v>1670309</v>
      </c>
      <c r="M42" s="736">
        <v>471000</v>
      </c>
      <c r="N42" s="735"/>
      <c r="O42" s="669"/>
      <c r="P42" s="735"/>
      <c r="Q42" s="743"/>
      <c r="R42" s="951"/>
      <c r="S42" s="1174"/>
      <c r="T42" s="1175"/>
      <c r="U42" s="1175"/>
    </row>
    <row r="43" spans="1:21" ht="13.5" customHeight="1">
      <c r="A43" s="740">
        <f t="shared" si="1"/>
        <v>719345</v>
      </c>
      <c r="B43" s="944">
        <v>28</v>
      </c>
      <c r="C43" s="668">
        <v>925967</v>
      </c>
      <c r="D43" s="669">
        <v>206622</v>
      </c>
      <c r="E43" s="945">
        <v>22</v>
      </c>
      <c r="F43" s="668">
        <v>114300</v>
      </c>
      <c r="G43" s="669">
        <v>0</v>
      </c>
      <c r="H43" s="947"/>
      <c r="I43" s="733"/>
      <c r="J43" s="672"/>
      <c r="K43" s="944">
        <v>22</v>
      </c>
      <c r="L43" s="668">
        <v>1173714</v>
      </c>
      <c r="M43" s="736">
        <v>97314</v>
      </c>
      <c r="N43" s="735"/>
      <c r="O43" s="669"/>
      <c r="P43" s="734"/>
      <c r="Q43" s="671"/>
      <c r="R43" s="951"/>
      <c r="S43" s="1174"/>
      <c r="T43" s="1175"/>
      <c r="U43" s="1175"/>
    </row>
    <row r="44" spans="1:21" ht="13.5" customHeight="1">
      <c r="A44" s="740">
        <f t="shared" si="1"/>
        <v>661600</v>
      </c>
      <c r="B44" s="944">
        <v>27</v>
      </c>
      <c r="C44" s="668">
        <v>661600</v>
      </c>
      <c r="D44" s="669">
        <v>0</v>
      </c>
      <c r="E44" s="945">
        <v>21</v>
      </c>
      <c r="F44" s="668">
        <v>104300</v>
      </c>
      <c r="G44" s="669">
        <v>0</v>
      </c>
      <c r="H44" s="947"/>
      <c r="I44" s="733"/>
      <c r="J44" s="672"/>
      <c r="K44" s="944">
        <v>21</v>
      </c>
      <c r="L44" s="668">
        <v>1657919</v>
      </c>
      <c r="M44" s="736">
        <v>60079</v>
      </c>
      <c r="N44" s="735"/>
      <c r="O44" s="669"/>
      <c r="P44" s="734"/>
      <c r="Q44" s="671"/>
      <c r="R44" s="951"/>
      <c r="S44" s="1174"/>
      <c r="T44" s="1175"/>
      <c r="U44" s="1175"/>
    </row>
    <row r="45" spans="1:21" ht="13.5" customHeight="1">
      <c r="A45" s="740">
        <f t="shared" si="1"/>
        <v>317889</v>
      </c>
      <c r="B45" s="944">
        <v>26</v>
      </c>
      <c r="C45" s="668">
        <v>438950</v>
      </c>
      <c r="D45" s="669">
        <v>121061</v>
      </c>
      <c r="E45" s="945">
        <v>20</v>
      </c>
      <c r="F45" s="668">
        <v>7608300</v>
      </c>
      <c r="G45" s="669">
        <v>0</v>
      </c>
      <c r="H45" s="947"/>
      <c r="I45" s="733"/>
      <c r="J45" s="672"/>
      <c r="K45" s="944">
        <v>20</v>
      </c>
      <c r="L45" s="668">
        <v>777909</v>
      </c>
      <c r="M45" s="736">
        <v>31600</v>
      </c>
      <c r="N45" s="735"/>
      <c r="O45" s="669"/>
      <c r="P45" s="734"/>
      <c r="Q45" s="671"/>
      <c r="R45" s="951"/>
      <c r="S45" s="1174"/>
      <c r="T45" s="1175"/>
      <c r="U45" s="1175"/>
    </row>
    <row r="46" spans="1:21" ht="13.5" customHeight="1">
      <c r="A46" s="740">
        <f t="shared" si="1"/>
        <v>318700</v>
      </c>
      <c r="B46" s="944">
        <v>25</v>
      </c>
      <c r="C46" s="668">
        <v>345700</v>
      </c>
      <c r="D46" s="669">
        <v>27000</v>
      </c>
      <c r="E46" s="945">
        <v>19</v>
      </c>
      <c r="F46" s="668">
        <v>15406700</v>
      </c>
      <c r="G46" s="669">
        <v>4631400</v>
      </c>
      <c r="H46" s="947"/>
      <c r="I46" s="671"/>
      <c r="J46" s="672"/>
      <c r="K46" s="944">
        <v>19</v>
      </c>
      <c r="L46" s="668">
        <v>288700</v>
      </c>
      <c r="M46" s="736">
        <v>188500</v>
      </c>
      <c r="N46" s="735"/>
      <c r="O46" s="669"/>
      <c r="P46" s="734"/>
      <c r="Q46" s="671"/>
      <c r="R46" s="951"/>
      <c r="S46" s="1174"/>
      <c r="T46" s="1175"/>
      <c r="U46" s="1175"/>
    </row>
    <row r="47" spans="1:21" ht="13.5" customHeight="1">
      <c r="A47" s="740">
        <f t="shared" si="1"/>
        <v>179200</v>
      </c>
      <c r="B47" s="944">
        <v>24</v>
      </c>
      <c r="C47" s="668">
        <v>275900</v>
      </c>
      <c r="D47" s="669">
        <v>96700</v>
      </c>
      <c r="E47" s="945">
        <v>18</v>
      </c>
      <c r="F47" s="668">
        <v>3368500</v>
      </c>
      <c r="G47" s="669">
        <v>3368500</v>
      </c>
      <c r="H47" s="947"/>
      <c r="I47" s="671"/>
      <c r="J47" s="672"/>
      <c r="K47" s="944">
        <v>18</v>
      </c>
      <c r="L47" s="668">
        <v>82000</v>
      </c>
      <c r="M47" s="736">
        <v>20000</v>
      </c>
      <c r="N47" s="734"/>
      <c r="O47" s="672"/>
      <c r="P47" s="734"/>
      <c r="Q47" s="671"/>
      <c r="R47" s="951"/>
      <c r="S47" s="1174"/>
      <c r="T47" s="1175"/>
      <c r="U47" s="1175"/>
    </row>
    <row r="48" spans="1:21" ht="13.5" customHeight="1">
      <c r="A48" s="740">
        <f t="shared" si="1"/>
        <v>243800</v>
      </c>
      <c r="B48" s="944">
        <v>23</v>
      </c>
      <c r="C48" s="668">
        <v>489700</v>
      </c>
      <c r="D48" s="669">
        <v>245900</v>
      </c>
      <c r="E48" s="946"/>
      <c r="F48" s="668"/>
      <c r="G48" s="669"/>
      <c r="H48" s="948"/>
      <c r="I48" s="745"/>
      <c r="J48" s="746"/>
      <c r="K48" s="948"/>
      <c r="L48" s="668"/>
      <c r="M48" s="736"/>
      <c r="N48" s="747"/>
      <c r="O48" s="746"/>
      <c r="P48" s="747"/>
      <c r="Q48" s="745"/>
      <c r="R48" s="951"/>
      <c r="S48" s="1174"/>
      <c r="T48" s="1175"/>
      <c r="U48" s="1175"/>
    </row>
    <row r="49" spans="1:21" ht="13.5" customHeight="1">
      <c r="A49" s="740">
        <f t="shared" si="1"/>
        <v>289000</v>
      </c>
      <c r="B49" s="944">
        <v>22</v>
      </c>
      <c r="C49" s="668">
        <v>346589</v>
      </c>
      <c r="D49" s="669">
        <v>57589</v>
      </c>
      <c r="E49" s="946"/>
      <c r="F49" s="668"/>
      <c r="G49" s="669"/>
      <c r="H49" s="947"/>
      <c r="I49" s="671"/>
      <c r="J49" s="672"/>
      <c r="K49" s="947"/>
      <c r="L49" s="668"/>
      <c r="M49" s="669"/>
      <c r="N49" s="734"/>
      <c r="O49" s="672"/>
      <c r="P49" s="734"/>
      <c r="Q49" s="671"/>
      <c r="R49" s="951"/>
      <c r="S49" s="1174"/>
      <c r="T49" s="1175"/>
      <c r="U49" s="1175"/>
    </row>
    <row r="50" spans="1:21" ht="13.5" customHeight="1">
      <c r="A50" s="740">
        <f>C50-D50</f>
        <v>442468</v>
      </c>
      <c r="B50" s="944">
        <v>21</v>
      </c>
      <c r="C50" s="668">
        <v>442468</v>
      </c>
      <c r="D50" s="669">
        <v>0</v>
      </c>
      <c r="E50" s="946"/>
      <c r="F50" s="668"/>
      <c r="G50" s="669"/>
      <c r="H50" s="947"/>
      <c r="I50" s="671"/>
      <c r="J50" s="672"/>
      <c r="K50" s="947"/>
      <c r="L50" s="668"/>
      <c r="M50" s="669"/>
      <c r="N50" s="734"/>
      <c r="O50" s="672"/>
      <c r="P50" s="734"/>
      <c r="Q50" s="671"/>
      <c r="R50" s="951"/>
      <c r="S50" s="1174"/>
      <c r="T50" s="1175"/>
      <c r="U50" s="1175"/>
    </row>
    <row r="51" spans="1:21" ht="13.5" customHeight="1">
      <c r="A51" s="740">
        <f>C51-D51</f>
        <v>255172</v>
      </c>
      <c r="B51" s="944">
        <v>20</v>
      </c>
      <c r="C51" s="668">
        <v>291472</v>
      </c>
      <c r="D51" s="669">
        <v>36300</v>
      </c>
      <c r="E51" s="946"/>
      <c r="F51" s="668"/>
      <c r="G51" s="669"/>
      <c r="H51" s="947"/>
      <c r="I51" s="671"/>
      <c r="J51" s="672"/>
      <c r="K51" s="947"/>
      <c r="L51" s="668"/>
      <c r="M51" s="669"/>
      <c r="N51" s="734"/>
      <c r="O51" s="672"/>
      <c r="P51" s="734"/>
      <c r="Q51" s="671"/>
      <c r="R51" s="951"/>
      <c r="S51" s="1174"/>
      <c r="T51" s="1175"/>
      <c r="U51" s="1175"/>
    </row>
    <row r="52" spans="1:21" ht="13.5" customHeight="1">
      <c r="A52" s="740">
        <f>C52-D52</f>
        <v>79800</v>
      </c>
      <c r="B52" s="944">
        <v>19</v>
      </c>
      <c r="C52" s="668">
        <v>106800</v>
      </c>
      <c r="D52" s="669">
        <v>27000</v>
      </c>
      <c r="E52" s="946"/>
      <c r="F52" s="668"/>
      <c r="G52" s="669"/>
      <c r="H52" s="947"/>
      <c r="I52" s="671"/>
      <c r="J52" s="672"/>
      <c r="K52" s="947"/>
      <c r="L52" s="668"/>
      <c r="M52" s="669"/>
      <c r="N52" s="734"/>
      <c r="O52" s="672"/>
      <c r="P52" s="734"/>
      <c r="Q52" s="671"/>
      <c r="R52" s="951"/>
      <c r="S52" s="1174"/>
      <c r="T52" s="1175"/>
      <c r="U52" s="1175"/>
    </row>
    <row r="53" spans="1:21" ht="14.25" customHeight="1" thickBot="1">
      <c r="A53" s="740">
        <f>C53-D53</f>
        <v>15056956</v>
      </c>
      <c r="B53" s="752"/>
      <c r="C53" s="896">
        <f>SUM(C30:C52)</f>
        <v>17870999</v>
      </c>
      <c r="D53" s="887">
        <f>SUM(D30:D52)</f>
        <v>2814043</v>
      </c>
      <c r="E53" s="897"/>
      <c r="F53" s="896">
        <f>SUM(F29:F52)</f>
        <v>49581262</v>
      </c>
      <c r="G53" s="887">
        <f>SUM(G29:G52)</f>
        <v>9046200</v>
      </c>
      <c r="H53" s="898"/>
      <c r="I53" s="896">
        <f>SUM(I29:I52)</f>
        <v>728238</v>
      </c>
      <c r="J53" s="887">
        <f>SUM(J29:J52)</f>
        <v>162173</v>
      </c>
      <c r="K53" s="898"/>
      <c r="L53" s="896">
        <f t="shared" ref="L53:Q53" si="2">SUM(L29:L52)</f>
        <v>35625025</v>
      </c>
      <c r="M53" s="887">
        <f t="shared" si="2"/>
        <v>5132963</v>
      </c>
      <c r="N53" s="898">
        <f t="shared" si="2"/>
        <v>620700</v>
      </c>
      <c r="O53" s="887">
        <f t="shared" si="2"/>
        <v>288800</v>
      </c>
      <c r="P53" s="898">
        <f>SUM(P29:P52)</f>
        <v>225504</v>
      </c>
      <c r="Q53" s="899">
        <f t="shared" si="2"/>
        <v>155804</v>
      </c>
      <c r="R53" s="859"/>
      <c r="S53" s="1174"/>
      <c r="T53" s="1175"/>
      <c r="U53" s="1175"/>
    </row>
    <row r="54" spans="1:21" s="763" customFormat="1" ht="14.25" thickBot="1">
      <c r="A54" s="758"/>
      <c r="B54" s="759"/>
      <c r="C54" s="760"/>
      <c r="D54" s="760"/>
      <c r="E54" s="761"/>
      <c r="F54" s="762"/>
      <c r="G54" s="762"/>
      <c r="H54" s="742"/>
      <c r="I54" s="762"/>
      <c r="J54" s="762"/>
      <c r="K54" s="742"/>
      <c r="L54" s="762"/>
      <c r="M54" s="762"/>
      <c r="N54" s="762"/>
      <c r="O54" s="762"/>
      <c r="P54" s="762"/>
      <c r="Q54" s="762"/>
    </row>
    <row r="55" spans="1:21" ht="14.25" thickBot="1">
      <c r="A55" s="1187"/>
      <c r="B55" s="1188"/>
      <c r="C55" s="952" t="s">
        <v>69</v>
      </c>
      <c r="D55" s="953" t="s">
        <v>115</v>
      </c>
      <c r="E55" s="766"/>
      <c r="F55" s="954"/>
      <c r="G55" s="953" t="s">
        <v>115</v>
      </c>
      <c r="H55" s="1179" t="s">
        <v>164</v>
      </c>
      <c r="I55" s="1180"/>
      <c r="J55" s="955" t="s">
        <v>69</v>
      </c>
      <c r="K55" s="768"/>
      <c r="L55" s="769"/>
      <c r="M55" s="769"/>
    </row>
    <row r="56" spans="1:21">
      <c r="A56" s="1176" t="s">
        <v>78</v>
      </c>
      <c r="B56" s="956" t="s">
        <v>99</v>
      </c>
      <c r="C56" s="900">
        <f>(C30+C35)*I17</f>
        <v>1187396.1915563999</v>
      </c>
      <c r="D56" s="901">
        <f>(D30+D35)*I17</f>
        <v>368933.99913720001</v>
      </c>
      <c r="E56" s="700"/>
      <c r="F56" s="959" t="s">
        <v>90</v>
      </c>
      <c r="G56" s="900">
        <f>ROUND(G53*H56,0)</f>
        <v>8261426</v>
      </c>
      <c r="H56" s="1181">
        <v>0.91324819999999995</v>
      </c>
      <c r="I56" s="1182"/>
      <c r="J56" s="906">
        <f>ROUND(F53*H56,0)</f>
        <v>45279998</v>
      </c>
      <c r="K56" s="653" t="s">
        <v>163</v>
      </c>
    </row>
    <row r="57" spans="1:21" ht="14.25" thickBot="1">
      <c r="A57" s="1177"/>
      <c r="B57" s="957" t="s">
        <v>100</v>
      </c>
      <c r="C57" s="902">
        <f>(SUM(C31:C33,C36:C52))*I23</f>
        <v>5885162.7006981634</v>
      </c>
      <c r="D57" s="903">
        <f>(SUM(D31:D33,D36:D52))*I23</f>
        <v>743608.10470979102</v>
      </c>
      <c r="E57" s="700"/>
      <c r="F57" s="960" t="s">
        <v>25</v>
      </c>
      <c r="G57" s="902">
        <f>ROUND(G53*H57,0)</f>
        <v>784774</v>
      </c>
      <c r="H57" s="1183">
        <f>1-H56</f>
        <v>8.6751800000000046E-2</v>
      </c>
      <c r="I57" s="1184"/>
      <c r="J57" s="907">
        <f>ROUND(F53*H57,0)</f>
        <v>4301264</v>
      </c>
    </row>
    <row r="58" spans="1:21" ht="15" thickTop="1" thickBot="1">
      <c r="A58" s="1178"/>
      <c r="B58" s="958" t="s">
        <v>75</v>
      </c>
      <c r="C58" s="904">
        <f>SUM(C56:C57)</f>
        <v>7072558.892254563</v>
      </c>
      <c r="D58" s="905">
        <f>SUM(D56:D57)</f>
        <v>1112542.103846991</v>
      </c>
      <c r="E58" s="778"/>
      <c r="F58" s="961" t="s">
        <v>75</v>
      </c>
      <c r="G58" s="904">
        <f>SUM(G56:G57)</f>
        <v>9046200</v>
      </c>
      <c r="H58" s="1185"/>
      <c r="I58" s="1186"/>
      <c r="J58" s="908">
        <f>SUM(J56:J57)</f>
        <v>49581262</v>
      </c>
    </row>
    <row r="59" spans="1:21">
      <c r="F59" s="740"/>
      <c r="G59" s="780"/>
      <c r="H59" s="740"/>
      <c r="I59" s="740"/>
      <c r="J59" s="740"/>
    </row>
    <row r="60" spans="1:21">
      <c r="F60" s="740"/>
      <c r="G60" s="780"/>
      <c r="H60" s="740"/>
      <c r="I60" s="740"/>
      <c r="J60" s="740"/>
    </row>
    <row r="61" spans="1:21">
      <c r="F61" s="740"/>
      <c r="G61" s="780"/>
      <c r="H61" s="740"/>
      <c r="I61" s="740"/>
      <c r="J61" s="740"/>
    </row>
    <row r="62" spans="1:21">
      <c r="F62" s="740"/>
      <c r="G62" s="780"/>
      <c r="H62" s="740"/>
      <c r="I62" s="740"/>
      <c r="J62" s="740"/>
    </row>
    <row r="63" spans="1:21">
      <c r="F63" s="740"/>
      <c r="G63" s="780"/>
      <c r="H63" s="740"/>
      <c r="I63" s="740"/>
      <c r="J63" s="740"/>
    </row>
    <row r="64" spans="1:21">
      <c r="F64" s="740"/>
      <c r="G64" s="780"/>
      <c r="H64" s="740"/>
      <c r="I64" s="740"/>
      <c r="J64" s="740"/>
    </row>
    <row r="65" spans="6:10">
      <c r="F65" s="740"/>
      <c r="G65" s="780"/>
      <c r="H65" s="740"/>
      <c r="I65" s="740"/>
      <c r="J65" s="740"/>
    </row>
    <row r="66" spans="6:10">
      <c r="F66" s="740"/>
      <c r="G66" s="780"/>
      <c r="H66" s="740"/>
      <c r="I66" s="740"/>
      <c r="J66" s="740"/>
    </row>
    <row r="67" spans="6:10">
      <c r="F67" s="740"/>
      <c r="G67" s="780"/>
      <c r="H67" s="740"/>
      <c r="I67" s="740"/>
      <c r="J67" s="740"/>
    </row>
    <row r="68" spans="6:10">
      <c r="F68" s="740"/>
      <c r="G68" s="780"/>
      <c r="H68" s="740"/>
      <c r="I68" s="740"/>
      <c r="J68" s="740"/>
    </row>
    <row r="69" spans="6:10">
      <c r="F69" s="740"/>
      <c r="G69" s="780"/>
      <c r="H69" s="740"/>
      <c r="I69" s="740"/>
      <c r="J69" s="740"/>
    </row>
  </sheetData>
  <mergeCells count="34">
    <mergeCell ref="Q1:R1"/>
    <mergeCell ref="C2:D2"/>
    <mergeCell ref="F2:G2"/>
    <mergeCell ref="I2:J2"/>
    <mergeCell ref="L2:M2"/>
    <mergeCell ref="N2:O2"/>
    <mergeCell ref="P2:R2"/>
    <mergeCell ref="K7:K9"/>
    <mergeCell ref="R7:R9"/>
    <mergeCell ref="E11:G14"/>
    <mergeCell ref="H14:H19"/>
    <mergeCell ref="J14:J23"/>
    <mergeCell ref="L15:O15"/>
    <mergeCell ref="L16:N17"/>
    <mergeCell ref="O16:O17"/>
    <mergeCell ref="A1:B1"/>
    <mergeCell ref="A26:B26"/>
    <mergeCell ref="H20:H23"/>
    <mergeCell ref="B24:D25"/>
    <mergeCell ref="B27:D27"/>
    <mergeCell ref="E27:G27"/>
    <mergeCell ref="H27:J27"/>
    <mergeCell ref="E7:E9"/>
    <mergeCell ref="H7:H9"/>
    <mergeCell ref="N27:O27"/>
    <mergeCell ref="P27:R27"/>
    <mergeCell ref="S27:U53"/>
    <mergeCell ref="A56:A58"/>
    <mergeCell ref="K27:M27"/>
    <mergeCell ref="H55:I55"/>
    <mergeCell ref="H56:I56"/>
    <mergeCell ref="H57:I57"/>
    <mergeCell ref="H58:I58"/>
    <mergeCell ref="A55:B55"/>
  </mergeCells>
  <phoneticPr fontId="3"/>
  <pageMargins left="0.39370078740157483" right="0.39370078740157483" top="0.59055118110236227" bottom="0.19685039370078741" header="0.39370078740157483" footer="0.31496062992125984"/>
  <pageSetup paperSize="9" scale="72" orientation="landscape" cellComments="asDisplayed" r:id="rId1"/>
  <headerFooter>
    <oddHeader>&amp;L&amp;"BIZ UDゴシック,標準"&amp;14&amp;F&amp;C&amp;"BIZ UDゴシック,標準"&amp;14&amp;A</oddHeader>
  </headerFooter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70"/>
  <sheetViews>
    <sheetView view="pageBreakPreview" topLeftCell="A4" zoomScaleNormal="100" zoomScaleSheetLayoutView="100" workbookViewId="0">
      <selection activeCell="A2" sqref="A2"/>
    </sheetView>
  </sheetViews>
  <sheetFormatPr defaultColWidth="9" defaultRowHeight="13.5"/>
  <cols>
    <col min="1" max="1" width="11" style="99" bestFit="1" customWidth="1"/>
    <col min="2" max="2" width="3.625" style="99" customWidth="1"/>
    <col min="3" max="4" width="13.625" style="99" customWidth="1"/>
    <col min="5" max="5" width="3.125" style="99" customWidth="1"/>
    <col min="6" max="7" width="13.625" style="99" customWidth="1"/>
    <col min="8" max="8" width="3.75" style="99" customWidth="1"/>
    <col min="9" max="10" width="13.625" style="99" customWidth="1"/>
    <col min="11" max="11" width="2.625" style="99" customWidth="1"/>
    <col min="12" max="17" width="13.625" style="99" customWidth="1"/>
    <col min="18" max="18" width="3.625" style="99" customWidth="1"/>
    <col min="19" max="16384" width="9" style="99"/>
  </cols>
  <sheetData>
    <row r="1" spans="2:18">
      <c r="C1" s="1334" t="s">
        <v>55</v>
      </c>
      <c r="D1" s="1334"/>
      <c r="E1" s="1334" t="s">
        <v>55</v>
      </c>
      <c r="F1" s="1334"/>
      <c r="G1" s="1334" t="s">
        <v>55</v>
      </c>
      <c r="H1" s="1334"/>
      <c r="I1" s="1334" t="s">
        <v>55</v>
      </c>
      <c r="J1" s="1334"/>
      <c r="K1" s="1334" t="s">
        <v>55</v>
      </c>
      <c r="L1" s="1334"/>
      <c r="M1" s="100"/>
      <c r="N1" s="266" t="s">
        <v>55</v>
      </c>
      <c r="O1" s="266"/>
      <c r="P1" s="100"/>
    </row>
    <row r="2" spans="2:18">
      <c r="C2" s="1291" t="s">
        <v>56</v>
      </c>
      <c r="D2" s="1291"/>
      <c r="F2" s="1291"/>
      <c r="G2" s="1291"/>
      <c r="I2" s="1291" t="s">
        <v>57</v>
      </c>
      <c r="J2" s="1291"/>
      <c r="L2" s="1291" t="s">
        <v>58</v>
      </c>
      <c r="M2" s="1291"/>
      <c r="O2" s="265" t="s">
        <v>59</v>
      </c>
      <c r="P2" s="265"/>
    </row>
    <row r="3" spans="2:18">
      <c r="B3" s="265" t="s">
        <v>60</v>
      </c>
      <c r="C3" s="103"/>
      <c r="D3" s="103"/>
      <c r="E3" s="267"/>
      <c r="F3" s="104"/>
      <c r="G3" s="104"/>
      <c r="H3" s="267" t="s">
        <v>61</v>
      </c>
      <c r="I3" s="105">
        <v>222945600</v>
      </c>
      <c r="J3" s="106">
        <v>74445700</v>
      </c>
      <c r="K3" s="267" t="s">
        <v>61</v>
      </c>
      <c r="L3" s="105">
        <v>25001400</v>
      </c>
      <c r="M3" s="106">
        <v>7211200</v>
      </c>
      <c r="N3" s="107" t="s">
        <v>61</v>
      </c>
      <c r="O3" s="105">
        <v>123196600</v>
      </c>
      <c r="P3" s="106">
        <v>41222300</v>
      </c>
      <c r="Q3" s="172">
        <f>P3/O3</f>
        <v>0.33460582516075932</v>
      </c>
    </row>
    <row r="4" spans="2:18">
      <c r="B4" s="265" t="s">
        <v>60</v>
      </c>
      <c r="C4" s="103"/>
      <c r="D4" s="103"/>
      <c r="E4" s="267"/>
      <c r="F4" s="104"/>
      <c r="G4" s="104"/>
      <c r="H4" s="267" t="s">
        <v>62</v>
      </c>
      <c r="I4" s="105">
        <v>16055600</v>
      </c>
      <c r="J4" s="106">
        <v>6181300</v>
      </c>
      <c r="K4" s="267" t="s">
        <v>62</v>
      </c>
      <c r="L4" s="105">
        <v>264859700</v>
      </c>
      <c r="M4" s="106">
        <v>51124500</v>
      </c>
      <c r="N4" s="107" t="s">
        <v>62</v>
      </c>
      <c r="O4" s="105">
        <v>63722500</v>
      </c>
      <c r="P4" s="106">
        <v>15717000</v>
      </c>
      <c r="Q4" s="172">
        <f>P4/O4</f>
        <v>0.24664757346306249</v>
      </c>
    </row>
    <row r="5" spans="2:18">
      <c r="B5" s="265" t="s">
        <v>60</v>
      </c>
      <c r="C5" s="103"/>
      <c r="D5" s="103"/>
      <c r="E5" s="267"/>
      <c r="F5" s="104"/>
      <c r="G5" s="104"/>
      <c r="H5" s="267" t="s">
        <v>63</v>
      </c>
      <c r="I5" s="108">
        <f>SUM(I3:I4)</f>
        <v>239001200</v>
      </c>
      <c r="J5" s="108">
        <f>SUM(J3:J4)</f>
        <v>80627000</v>
      </c>
      <c r="K5" s="267" t="s">
        <v>64</v>
      </c>
      <c r="L5" s="108">
        <f>SUM(L3:L4)</f>
        <v>289861100</v>
      </c>
      <c r="M5" s="108">
        <f>SUM(M3:M4)</f>
        <v>58335700</v>
      </c>
      <c r="N5" s="107" t="s">
        <v>65</v>
      </c>
      <c r="O5" s="108">
        <f>SUM(O3:O4)</f>
        <v>186919100</v>
      </c>
      <c r="P5" s="108">
        <f>SUM(P3:P4)</f>
        <v>56939300</v>
      </c>
      <c r="Q5" s="172">
        <f>P5/O5</f>
        <v>0.30462002010495448</v>
      </c>
    </row>
    <row r="6" spans="2:18">
      <c r="B6" s="265" t="s">
        <v>60</v>
      </c>
      <c r="C6" s="103"/>
      <c r="D6" s="103"/>
      <c r="E6" s="267"/>
      <c r="F6" s="104"/>
      <c r="G6" s="104"/>
      <c r="H6" s="267"/>
      <c r="I6" s="104"/>
      <c r="J6" s="104"/>
      <c r="K6" s="104"/>
      <c r="L6" s="104"/>
      <c r="M6" s="104"/>
      <c r="N6" s="104"/>
      <c r="O6" s="104"/>
      <c r="P6" s="104"/>
      <c r="Q6" s="104"/>
    </row>
    <row r="7" spans="2:18">
      <c r="B7" s="265" t="s">
        <v>60</v>
      </c>
      <c r="C7" s="103"/>
      <c r="D7" s="103"/>
      <c r="E7" s="267"/>
      <c r="F7" s="104"/>
      <c r="G7" s="104"/>
      <c r="H7" s="1313" t="s">
        <v>66</v>
      </c>
      <c r="I7" s="104"/>
      <c r="J7" s="104">
        <v>1047900</v>
      </c>
      <c r="K7" s="267" t="s">
        <v>61</v>
      </c>
      <c r="L7" s="104"/>
      <c r="M7" s="104">
        <v>126100</v>
      </c>
      <c r="N7" s="107" t="s">
        <v>61</v>
      </c>
      <c r="O7" s="104"/>
      <c r="P7" s="104">
        <v>1202900</v>
      </c>
      <c r="Q7" s="104"/>
    </row>
    <row r="8" spans="2:18">
      <c r="B8" s="265" t="s">
        <v>60</v>
      </c>
      <c r="C8" s="103"/>
      <c r="D8" s="103"/>
      <c r="E8" s="267"/>
      <c r="F8" s="104"/>
      <c r="G8" s="104"/>
      <c r="H8" s="1314"/>
      <c r="I8" s="104"/>
      <c r="J8" s="104">
        <v>1200</v>
      </c>
      <c r="K8" s="267" t="s">
        <v>62</v>
      </c>
      <c r="L8" s="104"/>
      <c r="M8" s="104">
        <v>130700</v>
      </c>
      <c r="N8" s="107" t="s">
        <v>62</v>
      </c>
      <c r="O8" s="104"/>
      <c r="P8" s="104">
        <v>28800</v>
      </c>
      <c r="Q8" s="104"/>
    </row>
    <row r="9" spans="2:18">
      <c r="B9" s="265" t="s">
        <v>60</v>
      </c>
      <c r="C9" s="103"/>
      <c r="D9" s="103"/>
      <c r="E9" s="267"/>
      <c r="F9" s="104"/>
      <c r="G9" s="104"/>
      <c r="H9" s="1315"/>
      <c r="I9" s="104"/>
      <c r="J9" s="133">
        <f>SUM(J7:J8)</f>
        <v>1049100</v>
      </c>
      <c r="K9" s="104"/>
      <c r="L9" s="104"/>
      <c r="M9" s="133">
        <f>SUM(M7:M8)</f>
        <v>256800</v>
      </c>
      <c r="N9" s="104"/>
      <c r="O9" s="104"/>
      <c r="P9" s="133">
        <f>SUM(P7:P8)</f>
        <v>1231700</v>
      </c>
      <c r="Q9" s="104"/>
    </row>
    <row r="10" spans="2:18">
      <c r="B10" s="265" t="s">
        <v>60</v>
      </c>
      <c r="C10" s="103"/>
      <c r="D10" s="103"/>
      <c r="E10" s="267"/>
      <c r="F10" s="104"/>
      <c r="G10" s="104"/>
      <c r="H10" s="267"/>
      <c r="I10" s="104"/>
      <c r="J10" s="104"/>
      <c r="K10" s="104"/>
      <c r="L10" s="104"/>
      <c r="M10" s="104"/>
      <c r="N10" s="104"/>
      <c r="O10" s="104"/>
      <c r="P10" s="104"/>
      <c r="Q10" s="104"/>
    </row>
    <row r="11" spans="2:18">
      <c r="B11" s="265" t="s">
        <v>60</v>
      </c>
      <c r="C11" s="103"/>
      <c r="D11" s="103"/>
      <c r="E11" s="267"/>
      <c r="F11" s="104"/>
      <c r="G11" s="104"/>
      <c r="H11" s="267"/>
      <c r="I11" s="104"/>
      <c r="J11" s="104"/>
      <c r="K11" s="104"/>
      <c r="L11" s="104"/>
      <c r="M11" s="104"/>
      <c r="N11" s="104"/>
      <c r="O11" s="104"/>
      <c r="P11" s="104"/>
      <c r="Q11" s="104"/>
    </row>
    <row r="12" spans="2:18">
      <c r="B12" s="265" t="s">
        <v>60</v>
      </c>
      <c r="C12" s="103"/>
      <c r="D12" s="103"/>
      <c r="E12" s="267"/>
      <c r="F12" s="104"/>
      <c r="G12" s="104"/>
      <c r="H12" s="267"/>
      <c r="I12" s="104"/>
      <c r="J12" s="104"/>
      <c r="K12" s="104"/>
      <c r="L12" s="104"/>
      <c r="M12" s="104"/>
      <c r="N12" s="104"/>
      <c r="O12" s="104"/>
      <c r="P12" s="104"/>
      <c r="Q12" s="104"/>
    </row>
    <row r="13" spans="2:18" ht="14.25" thickBot="1">
      <c r="B13" s="265" t="s">
        <v>60</v>
      </c>
      <c r="C13" s="103"/>
      <c r="D13" s="103"/>
      <c r="E13" s="267"/>
      <c r="F13" s="104"/>
      <c r="G13" s="104"/>
      <c r="H13" s="267"/>
      <c r="I13" s="104"/>
      <c r="J13" s="104"/>
      <c r="K13" s="104"/>
      <c r="L13" s="104"/>
      <c r="M13" s="104"/>
      <c r="N13" s="104"/>
      <c r="O13" s="104"/>
      <c r="P13" s="104"/>
      <c r="Q13" s="104"/>
    </row>
    <row r="14" spans="2:18">
      <c r="B14" s="265" t="s">
        <v>60</v>
      </c>
      <c r="C14" s="103"/>
      <c r="D14" s="103"/>
      <c r="E14" s="267"/>
      <c r="F14" s="104"/>
      <c r="G14" s="104"/>
      <c r="H14" s="267"/>
      <c r="I14" s="104"/>
      <c r="J14" s="113"/>
      <c r="K14" s="285"/>
      <c r="L14" s="109"/>
      <c r="M14" s="110"/>
      <c r="N14" s="111" t="s">
        <v>67</v>
      </c>
      <c r="O14" s="110"/>
      <c r="P14" s="110"/>
      <c r="Q14" s="293"/>
      <c r="R14" s="114"/>
    </row>
    <row r="15" spans="2:18">
      <c r="B15" s="265" t="s">
        <v>60</v>
      </c>
      <c r="C15" s="103"/>
      <c r="D15" s="103"/>
      <c r="E15" s="267"/>
      <c r="F15" s="104"/>
      <c r="G15" s="104"/>
      <c r="H15" s="267"/>
      <c r="I15" s="104"/>
      <c r="J15" s="113"/>
      <c r="K15" s="285"/>
      <c r="L15" s="112" t="s">
        <v>68</v>
      </c>
      <c r="M15" s="113"/>
      <c r="N15" s="113">
        <v>572100500</v>
      </c>
      <c r="O15" s="113">
        <v>337358000</v>
      </c>
      <c r="P15" s="113">
        <v>31500</v>
      </c>
      <c r="Q15" s="285"/>
      <c r="R15" s="114"/>
    </row>
    <row r="16" spans="2:18">
      <c r="B16" s="265" t="s">
        <v>60</v>
      </c>
      <c r="C16" s="103"/>
      <c r="D16" s="103"/>
      <c r="E16" s="267"/>
      <c r="F16" s="104"/>
      <c r="G16" s="104"/>
      <c r="H16" s="267"/>
      <c r="I16" s="104"/>
      <c r="J16" s="113"/>
      <c r="K16" s="285"/>
      <c r="L16" s="112"/>
      <c r="M16" s="113"/>
      <c r="N16" s="113" t="s">
        <v>69</v>
      </c>
      <c r="O16" s="113" t="s">
        <v>70</v>
      </c>
      <c r="P16" s="113" t="s">
        <v>71</v>
      </c>
      <c r="Q16" s="285"/>
      <c r="R16" s="114"/>
    </row>
    <row r="17" spans="1:18">
      <c r="B17" s="265" t="s">
        <v>60</v>
      </c>
      <c r="C17" s="103"/>
      <c r="D17" s="103"/>
      <c r="E17" s="267"/>
      <c r="F17" s="104"/>
      <c r="G17" s="104"/>
      <c r="H17" s="1335" t="s">
        <v>97</v>
      </c>
      <c r="I17" s="273" t="s">
        <v>74</v>
      </c>
      <c r="J17" s="113"/>
      <c r="K17" s="285"/>
      <c r="L17" s="112" t="s">
        <v>72</v>
      </c>
      <c r="M17" s="113"/>
      <c r="N17" s="173">
        <f>ROUND(N15*I57,0)</f>
        <v>522467521</v>
      </c>
      <c r="O17" s="173">
        <f>ROUND(O15*I57,0)</f>
        <v>308090271</v>
      </c>
      <c r="P17" s="173">
        <f>ROUND(P15*I57,0)</f>
        <v>28767</v>
      </c>
      <c r="Q17" s="285"/>
      <c r="R17" s="114"/>
    </row>
    <row r="18" spans="1:18">
      <c r="C18" s="103"/>
      <c r="D18" s="103"/>
      <c r="E18" s="267"/>
      <c r="F18" s="104"/>
      <c r="G18" s="104"/>
      <c r="H18" s="1336"/>
      <c r="I18" s="283">
        <v>0.60099999999999998</v>
      </c>
      <c r="J18" s="113"/>
      <c r="K18" s="285"/>
      <c r="L18" s="112" t="s">
        <v>73</v>
      </c>
      <c r="M18" s="113"/>
      <c r="N18" s="174">
        <f>ROUND(N15*I58,0)</f>
        <v>49632979</v>
      </c>
      <c r="O18" s="174">
        <f>ROUND(O15*I58,0)</f>
        <v>29267729</v>
      </c>
      <c r="P18" s="174">
        <f>ROUND(P15*I58,0)</f>
        <v>2733</v>
      </c>
      <c r="Q18" s="285"/>
      <c r="R18" s="114"/>
    </row>
    <row r="19" spans="1:18">
      <c r="C19" s="103"/>
      <c r="D19" s="103"/>
      <c r="E19" s="267"/>
      <c r="F19" s="104"/>
      <c r="G19" s="104"/>
      <c r="H19" s="1336"/>
      <c r="I19" s="273" t="s">
        <v>77</v>
      </c>
      <c r="J19" s="113"/>
      <c r="K19" s="285"/>
      <c r="L19" s="112"/>
      <c r="M19" s="113"/>
      <c r="N19" s="113"/>
      <c r="O19" s="113"/>
      <c r="P19" s="114"/>
      <c r="Q19" s="285"/>
      <c r="R19" s="114"/>
    </row>
    <row r="20" spans="1:18">
      <c r="B20" s="265" t="s">
        <v>75</v>
      </c>
      <c r="C20" s="103">
        <f>SUM(C3:C19)</f>
        <v>0</v>
      </c>
      <c r="D20" s="103">
        <f>SUM(D3:D19)</f>
        <v>0</v>
      </c>
      <c r="E20" s="267"/>
      <c r="F20" s="273" t="s">
        <v>102</v>
      </c>
      <c r="G20" s="273" t="s">
        <v>66</v>
      </c>
      <c r="H20" s="1336"/>
      <c r="I20" s="283">
        <v>0.39300000000000002</v>
      </c>
      <c r="J20" s="113"/>
      <c r="K20" s="285"/>
      <c r="L20" s="112" t="s">
        <v>76</v>
      </c>
      <c r="M20" s="113"/>
      <c r="N20" s="176">
        <f>C24</f>
        <v>874936964</v>
      </c>
      <c r="O20" s="176">
        <f>D24</f>
        <v>301210804</v>
      </c>
      <c r="P20" s="176">
        <f>G24</f>
        <v>2279000</v>
      </c>
      <c r="Q20" s="285"/>
      <c r="R20" s="114"/>
    </row>
    <row r="21" spans="1:18">
      <c r="B21" s="265" t="s">
        <v>61</v>
      </c>
      <c r="C21" s="117">
        <v>546375700</v>
      </c>
      <c r="D21" s="103">
        <v>189566800</v>
      </c>
      <c r="E21" s="104"/>
      <c r="F21" s="291">
        <f>D21/C21</f>
        <v>0.34695320454405276</v>
      </c>
      <c r="G21" s="103">
        <v>1347300</v>
      </c>
      <c r="H21" s="1336"/>
      <c r="I21" s="284" t="s">
        <v>82</v>
      </c>
      <c r="J21" s="113"/>
      <c r="K21" s="285"/>
      <c r="L21" s="112" t="s">
        <v>78</v>
      </c>
      <c r="M21" s="113"/>
      <c r="N21" s="176">
        <f>N20*I18</f>
        <v>525837115.36399996</v>
      </c>
      <c r="O21" s="176">
        <f>O20*I18</f>
        <v>181027693.204</v>
      </c>
      <c r="P21" s="176">
        <f>P20*I18</f>
        <v>1369679</v>
      </c>
      <c r="Q21" s="285"/>
      <c r="R21" s="114"/>
    </row>
    <row r="22" spans="1:18">
      <c r="B22" s="265" t="s">
        <v>79</v>
      </c>
      <c r="C22" s="117">
        <v>45533000</v>
      </c>
      <c r="D22" s="146">
        <v>13717700</v>
      </c>
      <c r="E22" s="104"/>
      <c r="F22" s="291">
        <f>D22/C22</f>
        <v>0.30126940900006588</v>
      </c>
      <c r="G22" s="103">
        <v>861700</v>
      </c>
      <c r="H22" s="1336"/>
      <c r="I22" s="283">
        <v>6.0000000000000001E-3</v>
      </c>
      <c r="J22" s="113"/>
      <c r="K22" s="285"/>
      <c r="L22" s="112" t="s">
        <v>80</v>
      </c>
      <c r="M22" s="113"/>
      <c r="N22" s="176">
        <f>N20*I20</f>
        <v>343850226.852</v>
      </c>
      <c r="O22" s="176">
        <f>O20*I20</f>
        <v>118375845.972</v>
      </c>
      <c r="P22" s="176">
        <f>P20*I20</f>
        <v>895647</v>
      </c>
      <c r="Q22" s="285"/>
      <c r="R22" s="114"/>
    </row>
    <row r="23" spans="1:18" ht="14.25" thickBot="1">
      <c r="B23" s="265" t="s">
        <v>81</v>
      </c>
      <c r="C23" s="117">
        <v>283028264</v>
      </c>
      <c r="D23" s="146">
        <v>97926304</v>
      </c>
      <c r="E23" s="104"/>
      <c r="F23" s="291">
        <f>D23/C23</f>
        <v>0.34599478729092581</v>
      </c>
      <c r="G23" s="103">
        <v>70000</v>
      </c>
      <c r="H23" s="1337" t="s">
        <v>98</v>
      </c>
      <c r="I23" s="273" t="s">
        <v>74</v>
      </c>
      <c r="J23" s="1275" t="s">
        <v>103</v>
      </c>
      <c r="K23" s="285"/>
      <c r="L23" s="120" t="s">
        <v>83</v>
      </c>
      <c r="M23" s="121"/>
      <c r="N23" s="177">
        <f>N20*I22</f>
        <v>5249621.784</v>
      </c>
      <c r="O23" s="177">
        <f>O20*I22</f>
        <v>1807264.824</v>
      </c>
      <c r="P23" s="177">
        <f>P20*I22</f>
        <v>13674</v>
      </c>
      <c r="Q23" s="122"/>
      <c r="R23" s="114"/>
    </row>
    <row r="24" spans="1:18">
      <c r="C24" s="123">
        <f>SUM(C20:C23)</f>
        <v>874936964</v>
      </c>
      <c r="D24" s="123">
        <f>SUM(D20:D23)</f>
        <v>301210804</v>
      </c>
      <c r="E24" s="104"/>
      <c r="F24" s="291">
        <f>D24/C24</f>
        <v>0.34426572015306922</v>
      </c>
      <c r="G24" s="292">
        <f>SUM(G21:G23)</f>
        <v>2279000</v>
      </c>
      <c r="H24" s="1338"/>
      <c r="I24" s="283">
        <v>0.60499999999999998</v>
      </c>
      <c r="J24" s="1275"/>
      <c r="K24" s="104"/>
      <c r="L24" s="115"/>
      <c r="M24" s="104"/>
      <c r="N24" s="104"/>
      <c r="O24" s="104"/>
      <c r="P24" s="104"/>
      <c r="Q24" s="104"/>
    </row>
    <row r="25" spans="1:18"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</row>
    <row r="26" spans="1:18"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</row>
    <row r="27" spans="1:18">
      <c r="C27" s="1312" t="s">
        <v>84</v>
      </c>
      <c r="D27" s="1312"/>
      <c r="E27" s="1312" t="s">
        <v>84</v>
      </c>
      <c r="F27" s="1312"/>
      <c r="G27" s="1312" t="s">
        <v>84</v>
      </c>
      <c r="H27" s="1312"/>
      <c r="I27" s="1312" t="s">
        <v>84</v>
      </c>
      <c r="J27" s="1312"/>
      <c r="K27" s="1312" t="s">
        <v>84</v>
      </c>
      <c r="L27" s="1312"/>
      <c r="M27" s="1312" t="s">
        <v>84</v>
      </c>
      <c r="N27" s="1312"/>
      <c r="O27" s="1312" t="s">
        <v>84</v>
      </c>
      <c r="P27" s="1312"/>
      <c r="Q27" s="282"/>
      <c r="R27" s="281"/>
    </row>
    <row r="28" spans="1:18">
      <c r="C28" s="1339" t="s">
        <v>56</v>
      </c>
      <c r="D28" s="1339"/>
      <c r="E28" s="126" t="s">
        <v>79</v>
      </c>
      <c r="F28" s="1336" t="s">
        <v>85</v>
      </c>
      <c r="G28" s="1336"/>
      <c r="H28" s="126" t="s">
        <v>79</v>
      </c>
      <c r="I28" s="1336" t="s">
        <v>86</v>
      </c>
      <c r="J28" s="1336"/>
      <c r="K28" s="127" t="s">
        <v>79</v>
      </c>
      <c r="L28" s="1336" t="s">
        <v>87</v>
      </c>
      <c r="M28" s="1336"/>
      <c r="N28" s="1336" t="s">
        <v>57</v>
      </c>
      <c r="O28" s="1336"/>
      <c r="P28" s="1336" t="s">
        <v>59</v>
      </c>
      <c r="Q28" s="1336"/>
      <c r="R28" s="126" t="s">
        <v>79</v>
      </c>
    </row>
    <row r="29" spans="1:18">
      <c r="B29" s="128" t="s">
        <v>61</v>
      </c>
      <c r="C29" s="268"/>
      <c r="D29" s="268"/>
      <c r="E29" s="129">
        <v>6</v>
      </c>
      <c r="F29" s="130">
        <v>2993400</v>
      </c>
      <c r="G29" s="131">
        <v>175200</v>
      </c>
      <c r="H29" s="132">
        <v>6</v>
      </c>
      <c r="I29" s="130">
        <v>243100</v>
      </c>
      <c r="J29" s="131">
        <v>36600</v>
      </c>
      <c r="K29" s="132">
        <v>6</v>
      </c>
      <c r="L29" s="130">
        <v>4559791</v>
      </c>
      <c r="M29" s="131">
        <v>705300</v>
      </c>
      <c r="N29" s="130">
        <v>346100</v>
      </c>
      <c r="O29" s="131">
        <v>55900</v>
      </c>
      <c r="P29" s="130">
        <v>136513</v>
      </c>
      <c r="Q29" s="131">
        <v>75513</v>
      </c>
      <c r="R29" s="129">
        <v>6</v>
      </c>
    </row>
    <row r="30" spans="1:18">
      <c r="A30" s="133">
        <f>C30-D30</f>
        <v>274900</v>
      </c>
      <c r="B30" s="104">
        <v>6</v>
      </c>
      <c r="C30" s="134">
        <v>292600</v>
      </c>
      <c r="D30" s="104">
        <v>17700</v>
      </c>
      <c r="E30" s="129">
        <v>5</v>
      </c>
      <c r="F30" s="130">
        <v>2658500</v>
      </c>
      <c r="G30" s="131">
        <v>133300</v>
      </c>
      <c r="H30" s="132">
        <v>5</v>
      </c>
      <c r="I30" s="130">
        <v>165673</v>
      </c>
      <c r="J30" s="131">
        <v>0</v>
      </c>
      <c r="K30" s="132">
        <v>5</v>
      </c>
      <c r="L30" s="130">
        <v>4911980</v>
      </c>
      <c r="M30" s="131">
        <v>262400</v>
      </c>
      <c r="N30" s="130">
        <f>189100+5300</f>
        <v>194400</v>
      </c>
      <c r="O30" s="131">
        <f>36800+5300</f>
        <v>42100</v>
      </c>
      <c r="P30" s="130">
        <v>59500</v>
      </c>
      <c r="Q30" s="131">
        <v>28600</v>
      </c>
      <c r="R30" s="129">
        <v>5</v>
      </c>
    </row>
    <row r="31" spans="1:18">
      <c r="A31" s="133">
        <f>C31-D31</f>
        <v>240700</v>
      </c>
      <c r="B31" s="104">
        <v>5</v>
      </c>
      <c r="C31" s="134">
        <v>240700</v>
      </c>
      <c r="D31" s="104">
        <v>0</v>
      </c>
      <c r="E31" s="129">
        <v>4</v>
      </c>
      <c r="F31" s="130">
        <v>2367050</v>
      </c>
      <c r="G31" s="131">
        <v>78500</v>
      </c>
      <c r="H31" s="132">
        <v>4</v>
      </c>
      <c r="I31" s="130">
        <v>144400</v>
      </c>
      <c r="J31" s="131">
        <v>0</v>
      </c>
      <c r="K31" s="132">
        <v>4</v>
      </c>
      <c r="L31" s="130">
        <v>3348294</v>
      </c>
      <c r="M31" s="131">
        <v>196500</v>
      </c>
      <c r="N31" s="130">
        <v>71000</v>
      </c>
      <c r="O31" s="131">
        <v>5912</v>
      </c>
      <c r="P31" s="130">
        <v>4000</v>
      </c>
      <c r="Q31" s="131">
        <v>0</v>
      </c>
      <c r="R31" s="129">
        <v>4</v>
      </c>
    </row>
    <row r="32" spans="1:18">
      <c r="A32" s="133">
        <f>C32-D32</f>
        <v>140700</v>
      </c>
      <c r="B32" s="104">
        <v>4</v>
      </c>
      <c r="C32" s="134">
        <v>140700</v>
      </c>
      <c r="D32" s="104">
        <v>0</v>
      </c>
      <c r="E32" s="129">
        <v>3</v>
      </c>
      <c r="F32" s="130">
        <v>1446088</v>
      </c>
      <c r="G32" s="131">
        <v>47488</v>
      </c>
      <c r="H32" s="132">
        <v>3</v>
      </c>
      <c r="I32" s="130">
        <v>66100</v>
      </c>
      <c r="J32" s="131">
        <v>10000</v>
      </c>
      <c r="K32" s="132">
        <v>3</v>
      </c>
      <c r="L32" s="135">
        <v>1948800</v>
      </c>
      <c r="M32" s="131">
        <v>10000</v>
      </c>
      <c r="N32" s="135"/>
      <c r="O32" s="131"/>
      <c r="P32" s="130"/>
      <c r="Q32" s="131"/>
      <c r="R32" s="129">
        <v>3</v>
      </c>
    </row>
    <row r="33" spans="1:19">
      <c r="A33" s="133">
        <f>C33-D33</f>
        <v>0</v>
      </c>
      <c r="B33" s="104">
        <v>3</v>
      </c>
      <c r="C33" s="134"/>
      <c r="D33" s="104"/>
      <c r="E33" s="129">
        <v>2</v>
      </c>
      <c r="F33" s="135">
        <v>1570188</v>
      </c>
      <c r="G33" s="103">
        <v>10800</v>
      </c>
      <c r="H33" s="132">
        <v>2</v>
      </c>
      <c r="I33" s="130">
        <v>40600</v>
      </c>
      <c r="J33" s="131">
        <v>0</v>
      </c>
      <c r="K33" s="132">
        <v>2</v>
      </c>
      <c r="L33" s="135">
        <v>2004408</v>
      </c>
      <c r="M33" s="131">
        <v>51900</v>
      </c>
      <c r="N33" s="135"/>
      <c r="O33" s="131"/>
      <c r="P33" s="130">
        <v>6891</v>
      </c>
      <c r="Q33" s="131">
        <v>6891</v>
      </c>
      <c r="R33" s="129">
        <v>2</v>
      </c>
    </row>
    <row r="34" spans="1:19">
      <c r="A34" s="133"/>
      <c r="B34" s="128" t="s">
        <v>62</v>
      </c>
      <c r="C34" s="134"/>
      <c r="D34" s="104"/>
      <c r="E34" s="129">
        <v>31</v>
      </c>
      <c r="F34" s="135">
        <v>787900</v>
      </c>
      <c r="G34" s="103">
        <v>0</v>
      </c>
      <c r="H34" s="132">
        <v>31</v>
      </c>
      <c r="I34" s="135">
        <v>25465</v>
      </c>
      <c r="J34" s="131">
        <v>0</v>
      </c>
      <c r="K34" s="132">
        <v>31</v>
      </c>
      <c r="L34" s="135">
        <v>3032071</v>
      </c>
      <c r="M34" s="131">
        <v>161044</v>
      </c>
      <c r="N34" s="135">
        <v>9200</v>
      </c>
      <c r="O34" s="131">
        <v>9200</v>
      </c>
      <c r="P34" s="130"/>
      <c r="Q34" s="131"/>
      <c r="R34" s="129">
        <v>31</v>
      </c>
    </row>
    <row r="35" spans="1:19">
      <c r="A35" s="133">
        <f>C35-D35</f>
        <v>2296800</v>
      </c>
      <c r="B35" s="104">
        <v>6</v>
      </c>
      <c r="C35" s="105">
        <v>2723250</v>
      </c>
      <c r="D35" s="106">
        <v>426450</v>
      </c>
      <c r="E35" s="129">
        <v>30</v>
      </c>
      <c r="F35" s="135">
        <v>814800</v>
      </c>
      <c r="G35" s="103">
        <v>0</v>
      </c>
      <c r="H35" s="132">
        <v>30</v>
      </c>
      <c r="I35" s="135">
        <v>12900</v>
      </c>
      <c r="J35" s="131">
        <v>0</v>
      </c>
      <c r="K35" s="132">
        <v>30</v>
      </c>
      <c r="L35" s="135">
        <v>1437264</v>
      </c>
      <c r="M35" s="131">
        <v>30000</v>
      </c>
      <c r="N35" s="135"/>
      <c r="O35" s="131"/>
      <c r="P35" s="130"/>
      <c r="Q35" s="131"/>
      <c r="R35" s="129">
        <v>30</v>
      </c>
    </row>
    <row r="36" spans="1:19">
      <c r="A36" s="133">
        <f t="shared" ref="A36:A49" si="0">C36-D36</f>
        <v>2051680</v>
      </c>
      <c r="B36" s="104">
        <v>5</v>
      </c>
      <c r="C36" s="134">
        <v>2286180</v>
      </c>
      <c r="D36" s="104">
        <v>234500</v>
      </c>
      <c r="E36" s="129">
        <v>29</v>
      </c>
      <c r="F36" s="135">
        <v>1146936</v>
      </c>
      <c r="G36" s="103">
        <v>0</v>
      </c>
      <c r="H36" s="132">
        <v>29</v>
      </c>
      <c r="I36" s="135">
        <v>18100</v>
      </c>
      <c r="J36" s="131">
        <v>0</v>
      </c>
      <c r="K36" s="132">
        <v>29</v>
      </c>
      <c r="L36" s="135">
        <v>1345423</v>
      </c>
      <c r="M36" s="131">
        <v>207024</v>
      </c>
      <c r="N36" s="135"/>
      <c r="O36" s="131"/>
      <c r="P36" s="130"/>
      <c r="Q36" s="131"/>
      <c r="R36" s="129">
        <v>29</v>
      </c>
    </row>
    <row r="37" spans="1:19">
      <c r="A37" s="133">
        <f t="shared" si="0"/>
        <v>1864600</v>
      </c>
      <c r="B37" s="104">
        <v>4</v>
      </c>
      <c r="C37" s="134">
        <v>1893281</v>
      </c>
      <c r="D37" s="104">
        <v>28681</v>
      </c>
      <c r="E37" s="129">
        <v>28</v>
      </c>
      <c r="F37" s="135">
        <v>601500</v>
      </c>
      <c r="G37" s="103">
        <v>0</v>
      </c>
      <c r="H37" s="132">
        <v>28</v>
      </c>
      <c r="I37" s="135">
        <v>11900</v>
      </c>
      <c r="J37" s="131">
        <v>0</v>
      </c>
      <c r="K37" s="132">
        <v>28</v>
      </c>
      <c r="L37" s="135">
        <v>1095810</v>
      </c>
      <c r="M37" s="131">
        <v>33170</v>
      </c>
      <c r="N37" s="117"/>
      <c r="O37" s="144"/>
      <c r="P37" s="130"/>
      <c r="Q37" s="131"/>
      <c r="R37" s="129">
        <v>28</v>
      </c>
    </row>
    <row r="38" spans="1:19">
      <c r="A38" s="133">
        <f t="shared" si="0"/>
        <v>1087392</v>
      </c>
      <c r="B38" s="104">
        <v>3</v>
      </c>
      <c r="C38" s="134">
        <v>1247602</v>
      </c>
      <c r="D38" s="104">
        <v>160210</v>
      </c>
      <c r="E38" s="129">
        <v>27</v>
      </c>
      <c r="F38" s="135">
        <v>580900</v>
      </c>
      <c r="G38" s="103">
        <v>0</v>
      </c>
      <c r="H38" s="141"/>
      <c r="I38" s="117"/>
      <c r="J38" s="142"/>
      <c r="K38" s="132">
        <v>27</v>
      </c>
      <c r="L38" s="143">
        <v>1147665</v>
      </c>
      <c r="M38" s="144">
        <v>127571</v>
      </c>
      <c r="N38" s="117"/>
      <c r="O38" s="144"/>
      <c r="P38" s="143"/>
      <c r="Q38" s="144"/>
      <c r="R38" s="129">
        <v>27</v>
      </c>
    </row>
    <row r="39" spans="1:19">
      <c r="A39" s="133">
        <f t="shared" si="0"/>
        <v>1443189</v>
      </c>
      <c r="B39" s="104">
        <v>2</v>
      </c>
      <c r="C39" s="134">
        <v>1453189</v>
      </c>
      <c r="D39" s="104">
        <v>10000</v>
      </c>
      <c r="E39" s="129">
        <v>26</v>
      </c>
      <c r="F39" s="117">
        <v>181100</v>
      </c>
      <c r="G39" s="146">
        <v>31900</v>
      </c>
      <c r="H39" s="141"/>
      <c r="I39" s="139"/>
      <c r="J39" s="147"/>
      <c r="K39" s="132">
        <v>26</v>
      </c>
      <c r="L39" s="143">
        <v>1380900</v>
      </c>
      <c r="M39" s="144">
        <v>123794</v>
      </c>
      <c r="N39" s="117"/>
      <c r="O39" s="144"/>
      <c r="P39" s="130">
        <v>18600</v>
      </c>
      <c r="Q39" s="131">
        <v>18600</v>
      </c>
      <c r="R39" s="129">
        <v>26</v>
      </c>
      <c r="S39" s="148"/>
    </row>
    <row r="40" spans="1:19">
      <c r="A40" s="133">
        <f t="shared" si="0"/>
        <v>1060977</v>
      </c>
      <c r="B40" s="104">
        <v>31</v>
      </c>
      <c r="C40" s="134">
        <v>1136877</v>
      </c>
      <c r="D40" s="106">
        <v>75900</v>
      </c>
      <c r="E40" s="129">
        <v>25</v>
      </c>
      <c r="F40" s="117">
        <v>105700</v>
      </c>
      <c r="G40" s="146">
        <v>43100</v>
      </c>
      <c r="H40" s="141"/>
      <c r="I40" s="139"/>
      <c r="J40" s="147"/>
      <c r="K40" s="132">
        <v>25</v>
      </c>
      <c r="L40" s="117">
        <v>1998321</v>
      </c>
      <c r="M40" s="144">
        <v>77606</v>
      </c>
      <c r="N40" s="117"/>
      <c r="O40" s="146"/>
      <c r="P40" s="103"/>
      <c r="Q40" s="103"/>
      <c r="R40" s="150"/>
      <c r="S40" s="148"/>
    </row>
    <row r="41" spans="1:19">
      <c r="A41" s="133">
        <f t="shared" si="0"/>
        <v>769980</v>
      </c>
      <c r="B41" s="267">
        <v>30</v>
      </c>
      <c r="C41" s="105">
        <v>848380</v>
      </c>
      <c r="D41" s="104">
        <v>78400</v>
      </c>
      <c r="E41" s="129">
        <v>24</v>
      </c>
      <c r="F41" s="105">
        <v>7582800</v>
      </c>
      <c r="G41" s="146">
        <v>8300</v>
      </c>
      <c r="H41" s="141"/>
      <c r="I41" s="139"/>
      <c r="J41" s="147"/>
      <c r="K41" s="132">
        <v>24</v>
      </c>
      <c r="L41" s="117">
        <v>1793747</v>
      </c>
      <c r="M41" s="144">
        <v>41686</v>
      </c>
      <c r="N41" s="117"/>
      <c r="O41" s="146"/>
      <c r="P41" s="103"/>
      <c r="Q41" s="103"/>
      <c r="R41" s="150"/>
      <c r="S41" s="148"/>
    </row>
    <row r="42" spans="1:19">
      <c r="A42" s="133">
        <f t="shared" si="0"/>
        <v>1283094</v>
      </c>
      <c r="B42" s="104">
        <v>29</v>
      </c>
      <c r="C42" s="134">
        <v>1283094</v>
      </c>
      <c r="D42" s="106">
        <v>0</v>
      </c>
      <c r="E42" s="129">
        <v>23</v>
      </c>
      <c r="F42" s="117">
        <v>142300</v>
      </c>
      <c r="G42" s="146">
        <v>0</v>
      </c>
      <c r="H42" s="141"/>
      <c r="I42" s="139"/>
      <c r="J42" s="147"/>
      <c r="K42" s="132">
        <v>23</v>
      </c>
      <c r="L42" s="117">
        <v>1670309</v>
      </c>
      <c r="M42" s="144">
        <v>370800</v>
      </c>
      <c r="N42" s="117"/>
      <c r="O42" s="146"/>
      <c r="P42" s="117"/>
      <c r="Q42" s="146"/>
      <c r="R42" s="151"/>
      <c r="S42" s="148"/>
    </row>
    <row r="43" spans="1:19">
      <c r="A43" s="133">
        <f t="shared" si="0"/>
        <v>836138</v>
      </c>
      <c r="B43" s="267">
        <v>28</v>
      </c>
      <c r="C43" s="105">
        <v>925967</v>
      </c>
      <c r="D43" s="106">
        <v>89829</v>
      </c>
      <c r="E43" s="129">
        <v>22</v>
      </c>
      <c r="F43" s="117">
        <v>114300</v>
      </c>
      <c r="G43" s="146">
        <v>0</v>
      </c>
      <c r="H43" s="141"/>
      <c r="I43" s="138"/>
      <c r="J43" s="152"/>
      <c r="K43" s="132">
        <v>22</v>
      </c>
      <c r="L43" s="117">
        <v>1173714</v>
      </c>
      <c r="M43" s="144">
        <v>55725</v>
      </c>
      <c r="N43" s="117"/>
      <c r="O43" s="146"/>
      <c r="P43" s="135"/>
      <c r="Q43" s="103"/>
      <c r="R43" s="151"/>
      <c r="S43" s="148"/>
    </row>
    <row r="44" spans="1:19">
      <c r="A44" s="133">
        <f t="shared" si="0"/>
        <v>661600</v>
      </c>
      <c r="B44" s="104">
        <v>27</v>
      </c>
      <c r="C44" s="105">
        <v>661600</v>
      </c>
      <c r="D44" s="106">
        <v>0</v>
      </c>
      <c r="E44" s="129">
        <v>21</v>
      </c>
      <c r="F44" s="117">
        <v>104300</v>
      </c>
      <c r="G44" s="146">
        <v>0</v>
      </c>
      <c r="H44" s="141"/>
      <c r="I44" s="138"/>
      <c r="J44" s="152"/>
      <c r="K44" s="132">
        <v>21</v>
      </c>
      <c r="L44" s="117">
        <v>1657919</v>
      </c>
      <c r="M44" s="144">
        <v>30000</v>
      </c>
      <c r="N44" s="117"/>
      <c r="O44" s="146"/>
      <c r="P44" s="135"/>
      <c r="Q44" s="103"/>
      <c r="R44" s="151"/>
      <c r="S44" s="148"/>
    </row>
    <row r="45" spans="1:19">
      <c r="A45" s="133">
        <f t="shared" si="0"/>
        <v>420100</v>
      </c>
      <c r="B45" s="267">
        <v>26</v>
      </c>
      <c r="C45" s="105">
        <v>438950</v>
      </c>
      <c r="D45" s="106">
        <v>18850</v>
      </c>
      <c r="E45" s="129">
        <v>20</v>
      </c>
      <c r="F45" s="117">
        <v>7608300</v>
      </c>
      <c r="G45" s="146">
        <v>0</v>
      </c>
      <c r="H45" s="141"/>
      <c r="I45" s="138"/>
      <c r="J45" s="152"/>
      <c r="K45" s="132">
        <v>20</v>
      </c>
      <c r="L45" s="117">
        <v>777909</v>
      </c>
      <c r="M45" s="144">
        <v>30000</v>
      </c>
      <c r="N45" s="117"/>
      <c r="O45" s="146"/>
      <c r="P45" s="135"/>
      <c r="Q45" s="103"/>
      <c r="R45" s="151"/>
      <c r="S45" s="148"/>
    </row>
    <row r="46" spans="1:19">
      <c r="A46" s="133">
        <f t="shared" si="0"/>
        <v>318700</v>
      </c>
      <c r="B46" s="104">
        <v>25</v>
      </c>
      <c r="C46" s="105">
        <v>345700</v>
      </c>
      <c r="D46" s="106">
        <v>27000</v>
      </c>
      <c r="E46" s="129">
        <v>19</v>
      </c>
      <c r="F46" s="117">
        <v>15406700</v>
      </c>
      <c r="G46" s="146">
        <v>631400</v>
      </c>
      <c r="H46" s="152"/>
      <c r="I46" s="152"/>
      <c r="J46" s="152"/>
      <c r="K46" s="132">
        <v>19</v>
      </c>
      <c r="L46" s="117">
        <v>288700</v>
      </c>
      <c r="M46" s="144">
        <v>186500</v>
      </c>
      <c r="N46" s="117"/>
      <c r="O46" s="146"/>
      <c r="P46" s="135"/>
      <c r="Q46" s="103"/>
      <c r="R46" s="151"/>
      <c r="S46" s="148"/>
    </row>
    <row r="47" spans="1:19">
      <c r="A47" s="133">
        <f t="shared" si="0"/>
        <v>275900</v>
      </c>
      <c r="B47" s="267">
        <v>24</v>
      </c>
      <c r="C47" s="105">
        <v>275900</v>
      </c>
      <c r="D47" s="106">
        <v>0</v>
      </c>
      <c r="E47" s="129">
        <v>18</v>
      </c>
      <c r="F47" s="117">
        <v>3368500</v>
      </c>
      <c r="G47" s="146">
        <v>3368500</v>
      </c>
      <c r="H47" s="152"/>
      <c r="I47" s="152"/>
      <c r="J47" s="152"/>
      <c r="K47" s="132">
        <v>18</v>
      </c>
      <c r="L47" s="117">
        <v>82000</v>
      </c>
      <c r="M47" s="144">
        <v>10000</v>
      </c>
      <c r="N47" s="135"/>
      <c r="O47" s="103"/>
      <c r="P47" s="135"/>
      <c r="Q47" s="103"/>
      <c r="R47" s="151"/>
    </row>
    <row r="48" spans="1:19">
      <c r="A48" s="133">
        <f t="shared" si="0"/>
        <v>325800</v>
      </c>
      <c r="B48" s="104">
        <v>23</v>
      </c>
      <c r="C48" s="105">
        <v>489700</v>
      </c>
      <c r="D48" s="106">
        <v>163900</v>
      </c>
      <c r="E48" s="129"/>
      <c r="F48" s="139"/>
      <c r="G48" s="147"/>
      <c r="H48" s="152"/>
      <c r="I48" s="152"/>
      <c r="J48" s="152"/>
      <c r="K48" s="224"/>
      <c r="L48" s="117"/>
      <c r="M48" s="144"/>
      <c r="N48" s="138"/>
      <c r="O48" s="152"/>
      <c r="P48" s="138"/>
      <c r="Q48" s="152"/>
      <c r="R48" s="151"/>
    </row>
    <row r="49" spans="1:18">
      <c r="A49" s="133">
        <f t="shared" si="0"/>
        <v>289000</v>
      </c>
      <c r="B49" s="267">
        <v>22</v>
      </c>
      <c r="C49" s="105">
        <v>346589</v>
      </c>
      <c r="D49" s="106">
        <v>57589</v>
      </c>
      <c r="E49" s="151"/>
      <c r="F49" s="117"/>
      <c r="G49" s="146"/>
      <c r="H49" s="103"/>
      <c r="I49" s="103"/>
      <c r="J49" s="103"/>
      <c r="K49" s="225"/>
      <c r="L49" s="117"/>
      <c r="M49" s="146"/>
      <c r="N49" s="135"/>
      <c r="O49" s="103"/>
      <c r="P49" s="135"/>
      <c r="Q49" s="103"/>
      <c r="R49" s="151"/>
    </row>
    <row r="50" spans="1:18">
      <c r="A50" s="133">
        <f>C50-D50</f>
        <v>442468</v>
      </c>
      <c r="B50" s="104">
        <v>21</v>
      </c>
      <c r="C50" s="105">
        <v>442468</v>
      </c>
      <c r="D50" s="106">
        <v>0</v>
      </c>
      <c r="E50" s="151"/>
      <c r="F50" s="117"/>
      <c r="G50" s="146"/>
      <c r="H50" s="103"/>
      <c r="I50" s="103"/>
      <c r="J50" s="103"/>
      <c r="K50" s="153"/>
      <c r="L50" s="117"/>
      <c r="M50" s="146"/>
      <c r="N50" s="135"/>
      <c r="O50" s="103"/>
      <c r="P50" s="135"/>
      <c r="Q50" s="103"/>
      <c r="R50" s="151"/>
    </row>
    <row r="51" spans="1:18">
      <c r="A51" s="133">
        <f>C51-D51</f>
        <v>255172</v>
      </c>
      <c r="B51" s="267">
        <v>20</v>
      </c>
      <c r="C51" s="105">
        <v>291472</v>
      </c>
      <c r="D51" s="106">
        <v>36300</v>
      </c>
      <c r="E51" s="151"/>
      <c r="F51" s="117"/>
      <c r="G51" s="146"/>
      <c r="H51" s="103"/>
      <c r="I51" s="103"/>
      <c r="J51" s="103"/>
      <c r="K51" s="153"/>
      <c r="L51" s="117"/>
      <c r="M51" s="146"/>
      <c r="N51" s="135"/>
      <c r="O51" s="103"/>
      <c r="P51" s="135"/>
      <c r="Q51" s="103"/>
      <c r="R51" s="151"/>
    </row>
    <row r="52" spans="1:18">
      <c r="A52" s="133">
        <f>C52-D52</f>
        <v>79800</v>
      </c>
      <c r="B52" s="104">
        <v>19</v>
      </c>
      <c r="C52" s="105">
        <v>106800</v>
      </c>
      <c r="D52" s="106">
        <v>27000</v>
      </c>
      <c r="E52" s="151"/>
      <c r="F52" s="117"/>
      <c r="G52" s="146"/>
      <c r="H52" s="103"/>
      <c r="I52" s="103"/>
      <c r="J52" s="103"/>
      <c r="K52" s="153"/>
      <c r="L52" s="117"/>
      <c r="M52" s="146"/>
      <c r="N52" s="135"/>
      <c r="O52" s="103"/>
      <c r="P52" s="135"/>
      <c r="Q52" s="103"/>
      <c r="R52" s="151"/>
    </row>
    <row r="53" spans="1:18">
      <c r="A53" s="133"/>
      <c r="B53" s="267"/>
      <c r="C53" s="134"/>
      <c r="D53" s="104"/>
      <c r="E53" s="146"/>
      <c r="F53" s="103" t="s">
        <v>88</v>
      </c>
      <c r="G53" s="103" t="s">
        <v>89</v>
      </c>
      <c r="H53" s="103"/>
      <c r="I53" s="103" t="s">
        <v>88</v>
      </c>
      <c r="J53" s="103" t="s">
        <v>89</v>
      </c>
      <c r="K53" s="153"/>
      <c r="L53" s="117"/>
      <c r="M53" s="146"/>
      <c r="N53" s="135"/>
      <c r="O53" s="103"/>
      <c r="P53" s="135"/>
      <c r="Q53" s="103"/>
      <c r="R53" s="151"/>
    </row>
    <row r="54" spans="1:18">
      <c r="A54" s="133">
        <f>C54-D54</f>
        <v>16418690</v>
      </c>
      <c r="B54" s="265"/>
      <c r="C54" s="154">
        <f>SUM(C30:C53)</f>
        <v>17870999</v>
      </c>
      <c r="D54" s="154">
        <f>SUM(D30:D52)</f>
        <v>1452309</v>
      </c>
      <c r="E54" s="118"/>
      <c r="F54" s="155">
        <f>SUM(F29:F52)</f>
        <v>49581262</v>
      </c>
      <c r="G54" s="155">
        <f>SUM(G29:G52)</f>
        <v>4528488</v>
      </c>
      <c r="H54" s="156"/>
      <c r="I54" s="155">
        <f>SUM(I29:I52)</f>
        <v>728238</v>
      </c>
      <c r="J54" s="155">
        <f>SUM(J29:J52)</f>
        <v>46600</v>
      </c>
      <c r="K54" s="156"/>
      <c r="L54" s="155">
        <f t="shared" ref="L54:Q54" si="1">SUM(L29:L52)</f>
        <v>35655025</v>
      </c>
      <c r="M54" s="155">
        <f t="shared" si="1"/>
        <v>2711020</v>
      </c>
      <c r="N54" s="155">
        <f t="shared" si="1"/>
        <v>620700</v>
      </c>
      <c r="O54" s="155">
        <f t="shared" si="1"/>
        <v>113112</v>
      </c>
      <c r="P54" s="155">
        <f t="shared" si="1"/>
        <v>225504</v>
      </c>
      <c r="Q54" s="155">
        <f t="shared" si="1"/>
        <v>129604</v>
      </c>
    </row>
    <row r="55" spans="1:18" s="162" customFormat="1" ht="14.25" thickBot="1">
      <c r="A55" s="157"/>
      <c r="B55" s="158"/>
      <c r="C55" s="159"/>
      <c r="D55" s="159"/>
      <c r="E55" s="116"/>
      <c r="F55" s="160"/>
      <c r="G55" s="160"/>
      <c r="H55" s="161"/>
      <c r="I55" s="160"/>
      <c r="J55" s="160"/>
      <c r="K55" s="161"/>
      <c r="L55" s="160"/>
      <c r="M55" s="160"/>
      <c r="N55" s="160"/>
      <c r="O55" s="160"/>
      <c r="P55" s="160"/>
      <c r="Q55" s="160"/>
    </row>
    <row r="56" spans="1:18">
      <c r="A56" s="109"/>
      <c r="B56" s="110"/>
      <c r="C56" s="111" t="s">
        <v>67</v>
      </c>
      <c r="D56" s="110"/>
      <c r="E56" s="110"/>
      <c r="F56" s="110"/>
      <c r="G56" s="110"/>
      <c r="H56" s="110"/>
      <c r="I56" s="248"/>
      <c r="J56" s="163"/>
      <c r="K56" s="164"/>
      <c r="L56" s="165"/>
      <c r="M56" s="165"/>
    </row>
    <row r="57" spans="1:18">
      <c r="A57" s="166" t="s">
        <v>78</v>
      </c>
      <c r="B57" s="286" t="s">
        <v>99</v>
      </c>
      <c r="C57" s="167">
        <f>(C30+C35)*I18</f>
        <v>1812525.8499999999</v>
      </c>
      <c r="D57" s="167">
        <f>(D30+D35)*I18</f>
        <v>266934.14999999997</v>
      </c>
      <c r="E57" s="114"/>
      <c r="F57" s="114" t="s">
        <v>90</v>
      </c>
      <c r="G57" s="167">
        <f>ROUND(G54*I57,0)</f>
        <v>4135616</v>
      </c>
      <c r="H57" s="114" t="s">
        <v>91</v>
      </c>
      <c r="I57" s="249">
        <v>0.91324430000000001</v>
      </c>
      <c r="J57" s="251">
        <f>ROUND(F54*I57,0)</f>
        <v>45279805</v>
      </c>
    </row>
    <row r="58" spans="1:18">
      <c r="A58" s="166"/>
      <c r="B58" s="287" t="s">
        <v>100</v>
      </c>
      <c r="C58" s="167">
        <f>(SUM(C31:C33,C36:C52))*I24</f>
        <v>8987365.1449999996</v>
      </c>
      <c r="D58" s="167">
        <f>(SUM(D31:D33,D36:D52))*I24</f>
        <v>609936.19499999995</v>
      </c>
      <c r="E58" s="114"/>
      <c r="F58" s="113" t="s">
        <v>25</v>
      </c>
      <c r="G58" s="167">
        <f>ROUND(G54*I58,0)</f>
        <v>392872</v>
      </c>
      <c r="H58" s="113" t="s">
        <v>91</v>
      </c>
      <c r="I58" s="288">
        <f>1-I57</f>
        <v>8.6755699999999991E-2</v>
      </c>
      <c r="J58" s="251">
        <f>ROUND(F54*I58,0)</f>
        <v>4301457</v>
      </c>
    </row>
    <row r="59" spans="1:18" ht="14.25" thickBot="1">
      <c r="A59" s="168"/>
      <c r="B59" s="290" t="s">
        <v>101</v>
      </c>
      <c r="C59" s="170">
        <f>SUM(C57:C58)</f>
        <v>10799890.994999999</v>
      </c>
      <c r="D59" s="170">
        <f>SUM(D57:D58)</f>
        <v>876870.34499999997</v>
      </c>
      <c r="E59" s="169"/>
      <c r="F59" s="289" t="s">
        <v>101</v>
      </c>
      <c r="G59" s="170">
        <f>SUM(G57:G58)</f>
        <v>4528488</v>
      </c>
      <c r="H59" s="170"/>
      <c r="I59" s="170"/>
      <c r="J59" s="252">
        <f>SUM(J57:J58)</f>
        <v>49581262</v>
      </c>
    </row>
    <row r="60" spans="1:18">
      <c r="F60" s="148"/>
      <c r="G60" s="171"/>
      <c r="H60" s="148"/>
      <c r="I60" s="148"/>
      <c r="J60" s="148"/>
    </row>
    <row r="61" spans="1:18">
      <c r="F61" s="148"/>
      <c r="G61" s="171"/>
      <c r="H61" s="148"/>
      <c r="I61" s="148"/>
      <c r="J61" s="148"/>
    </row>
    <row r="62" spans="1:18">
      <c r="F62" s="148"/>
      <c r="G62" s="171"/>
      <c r="H62" s="148"/>
      <c r="I62" s="148"/>
      <c r="J62" s="148"/>
    </row>
    <row r="63" spans="1:18">
      <c r="F63" s="148"/>
      <c r="G63" s="171"/>
      <c r="H63" s="148"/>
      <c r="I63" s="148"/>
      <c r="J63" s="148"/>
    </row>
    <row r="64" spans="1:18">
      <c r="F64" s="148"/>
      <c r="G64" s="171"/>
      <c r="H64" s="148"/>
      <c r="I64" s="148"/>
      <c r="J64" s="148"/>
    </row>
    <row r="65" spans="6:10">
      <c r="F65" s="148"/>
      <c r="G65" s="171"/>
      <c r="H65" s="148"/>
      <c r="I65" s="148"/>
      <c r="J65" s="148"/>
    </row>
    <row r="66" spans="6:10">
      <c r="F66" s="148"/>
      <c r="G66" s="171"/>
      <c r="H66" s="148"/>
      <c r="I66" s="148"/>
      <c r="J66" s="148"/>
    </row>
    <row r="67" spans="6:10">
      <c r="F67" s="148"/>
      <c r="G67" s="171"/>
      <c r="H67" s="148"/>
      <c r="I67" s="148"/>
      <c r="J67" s="148"/>
    </row>
    <row r="68" spans="6:10">
      <c r="F68" s="148"/>
      <c r="G68" s="171"/>
      <c r="H68" s="148"/>
      <c r="I68" s="148"/>
      <c r="J68" s="148"/>
    </row>
    <row r="69" spans="6:10">
      <c r="F69" s="148"/>
      <c r="G69" s="171"/>
      <c r="H69" s="148"/>
      <c r="I69" s="148"/>
      <c r="J69" s="148"/>
    </row>
    <row r="70" spans="6:10">
      <c r="F70" s="148"/>
      <c r="G70" s="171"/>
      <c r="H70" s="148"/>
      <c r="I70" s="148"/>
      <c r="J70" s="148"/>
    </row>
  </sheetData>
  <mergeCells count="26">
    <mergeCell ref="M27:N27"/>
    <mergeCell ref="O27:P27"/>
    <mergeCell ref="C28:D28"/>
    <mergeCell ref="F28:G28"/>
    <mergeCell ref="I28:J28"/>
    <mergeCell ref="L28:M28"/>
    <mergeCell ref="N28:O28"/>
    <mergeCell ref="P28:Q28"/>
    <mergeCell ref="K27:L27"/>
    <mergeCell ref="H7:H9"/>
    <mergeCell ref="C27:D27"/>
    <mergeCell ref="E27:F27"/>
    <mergeCell ref="G27:H27"/>
    <mergeCell ref="I27:J27"/>
    <mergeCell ref="H17:H22"/>
    <mergeCell ref="H23:H24"/>
    <mergeCell ref="J23:J24"/>
    <mergeCell ref="C2:D2"/>
    <mergeCell ref="F2:G2"/>
    <mergeCell ref="I2:J2"/>
    <mergeCell ref="L2:M2"/>
    <mergeCell ref="C1:D1"/>
    <mergeCell ref="E1:F1"/>
    <mergeCell ref="G1:H1"/>
    <mergeCell ref="I1:J1"/>
    <mergeCell ref="K1:L1"/>
  </mergeCells>
  <phoneticPr fontId="3"/>
  <pageMargins left="0.39370078740157483" right="0.39370078740157483" top="0.59055118110236227" bottom="0.19685039370078741" header="0.39370078740157483" footer="0.31496062992125984"/>
  <pageSetup paperSize="9" scale="73" orientation="landscape" cellComments="asDisplayed" r:id="rId1"/>
  <headerFooter>
    <oddHeader>&amp;L&amp;F&amp;C&amp;A</oddHeader>
  </headerFooter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41"/>
  <sheetViews>
    <sheetView view="pageBreakPreview" topLeftCell="A13" zoomScale="55" zoomScaleNormal="50" zoomScaleSheetLayoutView="55" workbookViewId="0">
      <selection activeCell="J29" sqref="J29"/>
    </sheetView>
  </sheetViews>
  <sheetFormatPr defaultColWidth="9" defaultRowHeight="18.75"/>
  <cols>
    <col min="1" max="1" width="6" style="4" customWidth="1"/>
    <col min="2" max="2" width="16.625" style="4" customWidth="1"/>
    <col min="3" max="3" width="4.625" style="4" customWidth="1"/>
    <col min="4" max="4" width="30.625" style="4" customWidth="1"/>
    <col min="5" max="5" width="16.625" style="4" customWidth="1"/>
    <col min="6" max="8" width="23.5" style="4" customWidth="1"/>
    <col min="9" max="9" width="24.625" style="4" hidden="1" customWidth="1"/>
    <col min="10" max="12" width="23.5" style="4" customWidth="1"/>
    <col min="13" max="14" width="14.625" style="4" customWidth="1"/>
    <col min="15" max="15" width="14.625" style="98" customWidth="1"/>
    <col min="16" max="17" width="14.625" style="4" customWidth="1"/>
    <col min="18" max="16384" width="9" style="4"/>
  </cols>
  <sheetData>
    <row r="1" spans="1:17" ht="27" customHeight="1">
      <c r="A1" s="1167" t="s">
        <v>93</v>
      </c>
      <c r="B1" s="1167"/>
      <c r="C1" s="1167"/>
      <c r="D1" s="1167"/>
      <c r="E1" s="1167"/>
      <c r="F1" s="1167"/>
      <c r="G1" s="1167"/>
      <c r="H1" s="1167"/>
      <c r="I1" s="1"/>
      <c r="J1" s="2"/>
      <c r="K1" s="2"/>
      <c r="L1" s="2"/>
      <c r="M1" s="2"/>
      <c r="N1" s="2"/>
      <c r="O1" s="3"/>
      <c r="P1" s="2"/>
      <c r="Q1" s="2"/>
    </row>
    <row r="2" spans="1:17" ht="9" customHeight="1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P2" s="2"/>
      <c r="Q2" s="2"/>
    </row>
    <row r="3" spans="1:17" ht="29.25" customHeight="1">
      <c r="A3" s="1113" t="s">
        <v>0</v>
      </c>
      <c r="B3" s="1114"/>
      <c r="C3" s="1114"/>
      <c r="D3" s="1114"/>
      <c r="E3" s="1115"/>
      <c r="F3" s="1340" t="s">
        <v>1</v>
      </c>
      <c r="G3" s="1342" t="s">
        <v>2</v>
      </c>
      <c r="H3" s="1344" t="s">
        <v>3</v>
      </c>
      <c r="I3" s="5"/>
      <c r="J3" s="6" t="s">
        <v>4</v>
      </c>
      <c r="K3" s="7" t="s">
        <v>5</v>
      </c>
      <c r="L3" s="1354" t="s">
        <v>6</v>
      </c>
      <c r="M3" s="1123" t="s">
        <v>7</v>
      </c>
      <c r="N3" s="1124"/>
      <c r="O3" s="8" t="s">
        <v>95</v>
      </c>
      <c r="P3" s="9" t="s">
        <v>8</v>
      </c>
      <c r="Q3" s="9" t="s">
        <v>9</v>
      </c>
    </row>
    <row r="4" spans="1:17" ht="29.25" customHeight="1" thickBot="1">
      <c r="A4" s="1116"/>
      <c r="B4" s="1117"/>
      <c r="C4" s="1117"/>
      <c r="D4" s="1117"/>
      <c r="E4" s="1118"/>
      <c r="F4" s="1341"/>
      <c r="G4" s="1343"/>
      <c r="H4" s="1345"/>
      <c r="I4" s="10"/>
      <c r="J4" s="11" t="s">
        <v>10</v>
      </c>
      <c r="K4" s="12" t="s">
        <v>11</v>
      </c>
      <c r="L4" s="1355"/>
      <c r="M4" s="13" t="s">
        <v>12</v>
      </c>
      <c r="N4" s="14" t="s">
        <v>94</v>
      </c>
      <c r="O4" s="15" t="s">
        <v>13</v>
      </c>
      <c r="P4" s="16" t="s">
        <v>14</v>
      </c>
      <c r="Q4" s="16" t="s">
        <v>15</v>
      </c>
    </row>
    <row r="5" spans="1:17" ht="29.25" customHeight="1">
      <c r="A5" s="1138" t="s">
        <v>16</v>
      </c>
      <c r="B5" s="1163" t="s">
        <v>17</v>
      </c>
      <c r="C5" s="1346" t="s">
        <v>18</v>
      </c>
      <c r="D5" s="1347"/>
      <c r="E5" s="178" t="s">
        <v>19</v>
      </c>
      <c r="F5" s="226">
        <v>485107000</v>
      </c>
      <c r="G5" s="227">
        <v>521875113</v>
      </c>
      <c r="H5" s="179">
        <v>119111751</v>
      </c>
      <c r="I5" s="179">
        <f>H5-K5</f>
        <v>117852295</v>
      </c>
      <c r="J5" s="180">
        <f>SUM(H5-F5)</f>
        <v>-365995249</v>
      </c>
      <c r="K5" s="231">
        <v>1259456</v>
      </c>
      <c r="L5" s="253">
        <f>SUM(G5-H5+K5)</f>
        <v>404022818</v>
      </c>
      <c r="M5" s="181">
        <f>ROUND(I5/G5,4)</f>
        <v>0.2258</v>
      </c>
      <c r="N5" s="182">
        <v>0.1565</v>
      </c>
      <c r="O5" s="183">
        <f>SUM(M5-N5)*100</f>
        <v>6.93</v>
      </c>
      <c r="P5" s="184">
        <f>ROUND(H5/F5,4)</f>
        <v>0.2455</v>
      </c>
      <c r="Q5" s="185">
        <v>0.99509999999999998</v>
      </c>
    </row>
    <row r="6" spans="1:17" ht="29.25" customHeight="1">
      <c r="A6" s="1139"/>
      <c r="B6" s="1164"/>
      <c r="C6" s="1348" t="s">
        <v>20</v>
      </c>
      <c r="D6" s="1349"/>
      <c r="E6" s="186" t="s">
        <v>21</v>
      </c>
      <c r="F6" s="228">
        <v>81726000</v>
      </c>
      <c r="G6" s="229">
        <v>36711300</v>
      </c>
      <c r="H6" s="187">
        <v>36711300</v>
      </c>
      <c r="I6" s="187">
        <f t="shared" ref="I6:I14" si="0">H6-K6</f>
        <v>36711300</v>
      </c>
      <c r="J6" s="188">
        <f t="shared" ref="J6:J14" si="1">SUM(H6-F6)</f>
        <v>-45014700</v>
      </c>
      <c r="K6" s="232">
        <v>0</v>
      </c>
      <c r="L6" s="254">
        <f t="shared" ref="L6:L14" si="2">SUM(G6-H6+K6)</f>
        <v>0</v>
      </c>
      <c r="M6" s="189">
        <f t="shared" ref="M6:M13" si="3">ROUND(I6/G6,4)</f>
        <v>1</v>
      </c>
      <c r="N6" s="190">
        <v>1</v>
      </c>
      <c r="O6" s="191">
        <f t="shared" ref="O6:O20" si="4">SUM(M6-N6)*100</f>
        <v>0</v>
      </c>
      <c r="P6" s="192">
        <f t="shared" ref="P6:P20" si="5">ROUND(H6/F6,4)</f>
        <v>0.44919999999999999</v>
      </c>
      <c r="Q6" s="193">
        <v>1</v>
      </c>
    </row>
    <row r="7" spans="1:17" ht="29.25" customHeight="1">
      <c r="A7" s="1139"/>
      <c r="B7" s="1164"/>
      <c r="C7" s="1350" t="s">
        <v>22</v>
      </c>
      <c r="D7" s="1351"/>
      <c r="E7" s="186"/>
      <c r="F7" s="194">
        <f>SUM(F8:F9)</f>
        <v>566608000</v>
      </c>
      <c r="G7" s="195">
        <f>SUM(G8:G9)</f>
        <v>572100500</v>
      </c>
      <c r="H7" s="196">
        <f>H8+H9</f>
        <v>240797000</v>
      </c>
      <c r="I7" s="197">
        <f>H7-K7</f>
        <v>240783600</v>
      </c>
      <c r="J7" s="188">
        <f t="shared" si="1"/>
        <v>-325811000</v>
      </c>
      <c r="K7" s="196">
        <f>K8+K9</f>
        <v>13400</v>
      </c>
      <c r="L7" s="254">
        <f t="shared" si="2"/>
        <v>331316900</v>
      </c>
      <c r="M7" s="189">
        <f t="shared" si="3"/>
        <v>0.4209</v>
      </c>
      <c r="N7" s="190">
        <v>0.41710000000000003</v>
      </c>
      <c r="O7" s="191">
        <f t="shared" si="4"/>
        <v>0.37999999999999701</v>
      </c>
      <c r="P7" s="192">
        <f t="shared" si="5"/>
        <v>0.42499999999999999</v>
      </c>
      <c r="Q7" s="193">
        <v>0.99209999999999998</v>
      </c>
    </row>
    <row r="8" spans="1:17" ht="29.25" customHeight="1">
      <c r="A8" s="1139"/>
      <c r="B8" s="1164"/>
      <c r="C8" s="198"/>
      <c r="D8" s="199" t="s">
        <v>23</v>
      </c>
      <c r="E8" s="186" t="s">
        <v>24</v>
      </c>
      <c r="F8" s="228">
        <v>518368000</v>
      </c>
      <c r="G8" s="229">
        <v>522467500</v>
      </c>
      <c r="H8" s="187">
        <v>219907067</v>
      </c>
      <c r="I8" s="200">
        <f t="shared" si="0"/>
        <v>219894830</v>
      </c>
      <c r="J8" s="188">
        <f t="shared" si="1"/>
        <v>-298460933</v>
      </c>
      <c r="K8" s="232">
        <v>12237</v>
      </c>
      <c r="L8" s="254">
        <f t="shared" si="2"/>
        <v>302572670</v>
      </c>
      <c r="M8" s="189">
        <f t="shared" si="3"/>
        <v>0.4209</v>
      </c>
      <c r="N8" s="190">
        <v>0.41710000000000003</v>
      </c>
      <c r="O8" s="191">
        <f t="shared" si="4"/>
        <v>0.37999999999999701</v>
      </c>
      <c r="P8" s="192">
        <f t="shared" si="5"/>
        <v>0.42420000000000002</v>
      </c>
      <c r="Q8" s="193">
        <v>0.99209999999999998</v>
      </c>
    </row>
    <row r="9" spans="1:17" ht="29.25" customHeight="1">
      <c r="A9" s="1139"/>
      <c r="B9" s="1164"/>
      <c r="C9" s="201"/>
      <c r="D9" s="202" t="s">
        <v>25</v>
      </c>
      <c r="E9" s="186" t="s">
        <v>26</v>
      </c>
      <c r="F9" s="228">
        <v>48240000</v>
      </c>
      <c r="G9" s="229">
        <v>49633000</v>
      </c>
      <c r="H9" s="187">
        <v>20889933</v>
      </c>
      <c r="I9" s="200">
        <f t="shared" si="0"/>
        <v>20888770</v>
      </c>
      <c r="J9" s="188">
        <f t="shared" si="1"/>
        <v>-27350067</v>
      </c>
      <c r="K9" s="232">
        <v>1163</v>
      </c>
      <c r="L9" s="254">
        <f t="shared" si="2"/>
        <v>28744230</v>
      </c>
      <c r="M9" s="189">
        <f t="shared" si="3"/>
        <v>0.4209</v>
      </c>
      <c r="N9" s="190">
        <v>0.41710000000000003</v>
      </c>
      <c r="O9" s="191">
        <f t="shared" si="4"/>
        <v>0.37999999999999701</v>
      </c>
      <c r="P9" s="192">
        <f t="shared" si="5"/>
        <v>0.433</v>
      </c>
      <c r="Q9" s="193">
        <v>0.99209999999999998</v>
      </c>
    </row>
    <row r="10" spans="1:17" ht="29.25" customHeight="1">
      <c r="A10" s="1139"/>
      <c r="B10" s="1164"/>
      <c r="C10" s="1348" t="s">
        <v>27</v>
      </c>
      <c r="D10" s="1349"/>
      <c r="E10" s="186" t="s">
        <v>28</v>
      </c>
      <c r="F10" s="228">
        <v>36173000</v>
      </c>
      <c r="G10" s="229">
        <v>36173400</v>
      </c>
      <c r="H10" s="187">
        <v>36173400</v>
      </c>
      <c r="I10" s="200">
        <f t="shared" si="0"/>
        <v>36173400</v>
      </c>
      <c r="J10" s="188">
        <f t="shared" si="1"/>
        <v>400</v>
      </c>
      <c r="K10" s="232">
        <v>0</v>
      </c>
      <c r="L10" s="254">
        <f t="shared" si="2"/>
        <v>0</v>
      </c>
      <c r="M10" s="189">
        <f t="shared" si="3"/>
        <v>1</v>
      </c>
      <c r="N10" s="190">
        <v>1</v>
      </c>
      <c r="O10" s="191">
        <f t="shared" si="4"/>
        <v>0</v>
      </c>
      <c r="P10" s="192">
        <f t="shared" si="5"/>
        <v>1</v>
      </c>
      <c r="Q10" s="193">
        <v>1</v>
      </c>
    </row>
    <row r="11" spans="1:17" ht="29.25" customHeight="1">
      <c r="A11" s="1139"/>
      <c r="B11" s="1164"/>
      <c r="C11" s="1352" t="s">
        <v>29</v>
      </c>
      <c r="D11" s="1353"/>
      <c r="E11" s="186" t="s">
        <v>30</v>
      </c>
      <c r="F11" s="228">
        <v>1672000</v>
      </c>
      <c r="G11" s="229">
        <v>819800</v>
      </c>
      <c r="H11" s="187">
        <v>819800</v>
      </c>
      <c r="I11" s="200">
        <f t="shared" si="0"/>
        <v>819800</v>
      </c>
      <c r="J11" s="188">
        <f t="shared" si="1"/>
        <v>-852200</v>
      </c>
      <c r="K11" s="232">
        <v>0</v>
      </c>
      <c r="L11" s="254">
        <f t="shared" si="2"/>
        <v>0</v>
      </c>
      <c r="M11" s="189">
        <f t="shared" si="3"/>
        <v>1</v>
      </c>
      <c r="N11" s="190">
        <v>1</v>
      </c>
      <c r="O11" s="191">
        <f t="shared" si="4"/>
        <v>0</v>
      </c>
      <c r="P11" s="192">
        <f t="shared" si="5"/>
        <v>0.49030000000000001</v>
      </c>
      <c r="Q11" s="193">
        <v>1</v>
      </c>
    </row>
    <row r="12" spans="1:17" ht="29.25" customHeight="1">
      <c r="A12" s="1139"/>
      <c r="B12" s="1164"/>
      <c r="C12" s="1348" t="s">
        <v>31</v>
      </c>
      <c r="D12" s="1349"/>
      <c r="E12" s="186" t="s">
        <v>32</v>
      </c>
      <c r="F12" s="228">
        <v>35821000</v>
      </c>
      <c r="G12" s="229">
        <v>35882100</v>
      </c>
      <c r="H12" s="187">
        <v>35047200</v>
      </c>
      <c r="I12" s="200">
        <f t="shared" si="0"/>
        <v>35034300</v>
      </c>
      <c r="J12" s="188">
        <f t="shared" si="1"/>
        <v>-773800</v>
      </c>
      <c r="K12" s="232">
        <v>12900</v>
      </c>
      <c r="L12" s="254">
        <f t="shared" si="2"/>
        <v>847800</v>
      </c>
      <c r="M12" s="189">
        <f t="shared" si="3"/>
        <v>0.97640000000000005</v>
      </c>
      <c r="N12" s="190">
        <v>0.98040000000000005</v>
      </c>
      <c r="O12" s="191">
        <f t="shared" si="4"/>
        <v>-0.40000000000000036</v>
      </c>
      <c r="P12" s="192">
        <f t="shared" si="5"/>
        <v>0.97840000000000005</v>
      </c>
      <c r="Q12" s="193">
        <v>0.99309999999999998</v>
      </c>
    </row>
    <row r="13" spans="1:17" ht="29.25" customHeight="1">
      <c r="A13" s="1139"/>
      <c r="B13" s="1164"/>
      <c r="C13" s="1348" t="s">
        <v>33</v>
      </c>
      <c r="D13" s="1349"/>
      <c r="E13" s="186" t="s">
        <v>34</v>
      </c>
      <c r="F13" s="228">
        <v>102430000</v>
      </c>
      <c r="G13" s="229">
        <v>33672406</v>
      </c>
      <c r="H13" s="187">
        <v>33672406</v>
      </c>
      <c r="I13" s="200">
        <f t="shared" si="0"/>
        <v>33672406</v>
      </c>
      <c r="J13" s="188">
        <f t="shared" si="1"/>
        <v>-68757594</v>
      </c>
      <c r="K13" s="232">
        <v>0</v>
      </c>
      <c r="L13" s="254">
        <f t="shared" si="2"/>
        <v>0</v>
      </c>
      <c r="M13" s="189">
        <f t="shared" si="3"/>
        <v>1</v>
      </c>
      <c r="N13" s="190">
        <v>1</v>
      </c>
      <c r="O13" s="191">
        <f t="shared" si="4"/>
        <v>0</v>
      </c>
      <c r="P13" s="192">
        <f t="shared" si="5"/>
        <v>0.32869999999999999</v>
      </c>
      <c r="Q13" s="193">
        <v>1</v>
      </c>
    </row>
    <row r="14" spans="1:17" ht="29.25" customHeight="1">
      <c r="A14" s="1139"/>
      <c r="B14" s="1164"/>
      <c r="C14" s="1348" t="s">
        <v>35</v>
      </c>
      <c r="D14" s="1349"/>
      <c r="E14" s="186" t="s">
        <v>36</v>
      </c>
      <c r="F14" s="230">
        <v>1082000</v>
      </c>
      <c r="G14" s="230">
        <v>371450</v>
      </c>
      <c r="H14" s="263">
        <v>371450</v>
      </c>
      <c r="I14" s="200">
        <f t="shared" si="0"/>
        <v>371450</v>
      </c>
      <c r="J14" s="188">
        <f t="shared" si="1"/>
        <v>-710550</v>
      </c>
      <c r="K14" s="233">
        <v>0</v>
      </c>
      <c r="L14" s="254">
        <f t="shared" si="2"/>
        <v>0</v>
      </c>
      <c r="M14" s="189">
        <f>ROUND(I14/G14,4)</f>
        <v>1</v>
      </c>
      <c r="N14" s="190">
        <v>1</v>
      </c>
      <c r="O14" s="191">
        <f t="shared" si="4"/>
        <v>0</v>
      </c>
      <c r="P14" s="192">
        <f t="shared" si="5"/>
        <v>0.34329999999999999</v>
      </c>
      <c r="Q14" s="193">
        <v>1</v>
      </c>
    </row>
    <row r="15" spans="1:17" ht="29.25" customHeight="1" thickBot="1">
      <c r="A15" s="1139"/>
      <c r="B15" s="1320" t="s">
        <v>37</v>
      </c>
      <c r="C15" s="1321"/>
      <c r="D15" s="1321"/>
      <c r="E15" s="1322"/>
      <c r="F15" s="203">
        <f>F5+F6+F7+F10+F11+F12+F13+F14</f>
        <v>1310619000</v>
      </c>
      <c r="G15" s="203">
        <f t="shared" ref="G15:L15" si="6">G5+G6+G7+G10+G11+G12+G13+G14</f>
        <v>1237606069</v>
      </c>
      <c r="H15" s="203">
        <f t="shared" si="6"/>
        <v>502704307</v>
      </c>
      <c r="I15" s="203">
        <f t="shared" si="6"/>
        <v>501418551</v>
      </c>
      <c r="J15" s="204">
        <f t="shared" si="6"/>
        <v>-807914693</v>
      </c>
      <c r="K15" s="203">
        <f t="shared" si="6"/>
        <v>1285756</v>
      </c>
      <c r="L15" s="203">
        <f t="shared" si="6"/>
        <v>736187518</v>
      </c>
      <c r="M15" s="205">
        <f>ROUND(I15/G15,4)</f>
        <v>0.4052</v>
      </c>
      <c r="N15" s="206">
        <v>0.37790000000000001</v>
      </c>
      <c r="O15" s="207">
        <f t="shared" si="4"/>
        <v>2.7299999999999991</v>
      </c>
      <c r="P15" s="208">
        <f>ROUND(H15/F15,4)</f>
        <v>0.3836</v>
      </c>
      <c r="Q15" s="209">
        <v>0.99450000000000005</v>
      </c>
    </row>
    <row r="16" spans="1:17" ht="29.25" customHeight="1">
      <c r="A16" s="1139"/>
      <c r="B16" s="1150" t="s">
        <v>38</v>
      </c>
      <c r="C16" s="1356" t="s">
        <v>18</v>
      </c>
      <c r="D16" s="1342"/>
      <c r="E16" s="17" t="s">
        <v>39</v>
      </c>
      <c r="F16" s="234">
        <v>2416000</v>
      </c>
      <c r="G16" s="235">
        <v>10805201</v>
      </c>
      <c r="H16" s="18">
        <v>414534</v>
      </c>
      <c r="I16" s="18">
        <f t="shared" ref="I16:I20" si="7">H16-K16</f>
        <v>414534</v>
      </c>
      <c r="J16" s="19">
        <f>SUM(H16-F16)</f>
        <v>-2001466</v>
      </c>
      <c r="K16" s="240">
        <v>0</v>
      </c>
      <c r="L16" s="255">
        <f>SUM(G16-H16+K16)</f>
        <v>10390667</v>
      </c>
      <c r="M16" s="20">
        <f t="shared" ref="M16:M20" si="8">ROUND(I16/G16,4)</f>
        <v>3.8399999999999997E-2</v>
      </c>
      <c r="N16" s="21">
        <v>5.1700000000000003E-2</v>
      </c>
      <c r="O16" s="22">
        <f t="shared" si="4"/>
        <v>-1.3300000000000005</v>
      </c>
      <c r="P16" s="23">
        <f t="shared" si="5"/>
        <v>0.1716</v>
      </c>
      <c r="Q16" s="24">
        <v>0.40789999999999998</v>
      </c>
    </row>
    <row r="17" spans="1:17" ht="29.25" customHeight="1">
      <c r="A17" s="1139"/>
      <c r="B17" s="1151"/>
      <c r="C17" s="1357" t="s">
        <v>20</v>
      </c>
      <c r="D17" s="1358"/>
      <c r="E17" s="25" t="s">
        <v>40</v>
      </c>
      <c r="F17" s="236">
        <v>33000</v>
      </c>
      <c r="G17" s="237">
        <v>564000</v>
      </c>
      <c r="H17" s="26">
        <v>53600</v>
      </c>
      <c r="I17" s="26">
        <f t="shared" si="7"/>
        <v>53600</v>
      </c>
      <c r="J17" s="19">
        <f t="shared" ref="J17:J20" si="9">SUM(H17-F17)</f>
        <v>20600</v>
      </c>
      <c r="K17" s="241">
        <v>0</v>
      </c>
      <c r="L17" s="256">
        <f t="shared" ref="L17:L20" si="10">SUM(G17-H17+K17)</f>
        <v>510400</v>
      </c>
      <c r="M17" s="27">
        <f t="shared" si="8"/>
        <v>9.5000000000000001E-2</v>
      </c>
      <c r="N17" s="28">
        <v>0.4365</v>
      </c>
      <c r="O17" s="29">
        <f t="shared" si="4"/>
        <v>-34.150000000000006</v>
      </c>
      <c r="P17" s="30">
        <f t="shared" si="5"/>
        <v>1.6242000000000001</v>
      </c>
      <c r="Q17" s="31">
        <v>0.49180000000000001</v>
      </c>
    </row>
    <row r="18" spans="1:17" ht="29.25" customHeight="1">
      <c r="A18" s="1139"/>
      <c r="B18" s="1151"/>
      <c r="C18" s="1359" t="s">
        <v>22</v>
      </c>
      <c r="D18" s="1360"/>
      <c r="E18" s="25" t="s">
        <v>41</v>
      </c>
      <c r="F18" s="236">
        <v>2846000</v>
      </c>
      <c r="G18" s="237">
        <v>44980331</v>
      </c>
      <c r="H18" s="26">
        <v>3162704</v>
      </c>
      <c r="I18" s="26">
        <f t="shared" si="7"/>
        <v>3162704</v>
      </c>
      <c r="J18" s="19">
        <f t="shared" si="9"/>
        <v>316704</v>
      </c>
      <c r="K18" s="241">
        <v>0</v>
      </c>
      <c r="L18" s="257">
        <f t="shared" si="10"/>
        <v>41817627</v>
      </c>
      <c r="M18" s="27">
        <f>ROUND(I18/G18,4)</f>
        <v>7.0300000000000001E-2</v>
      </c>
      <c r="N18" s="28">
        <v>2.4299999999999999E-2</v>
      </c>
      <c r="O18" s="29">
        <f t="shared" si="4"/>
        <v>4.5999999999999996</v>
      </c>
      <c r="P18" s="30">
        <f t="shared" si="5"/>
        <v>1.1113</v>
      </c>
      <c r="Q18" s="31">
        <v>3.6400000000000002E-2</v>
      </c>
    </row>
    <row r="19" spans="1:17" s="38" customFormat="1" ht="29.25" customHeight="1">
      <c r="A19" s="1139"/>
      <c r="B19" s="1151"/>
      <c r="C19" s="1357" t="s">
        <v>31</v>
      </c>
      <c r="D19" s="1358"/>
      <c r="E19" s="32" t="s">
        <v>42</v>
      </c>
      <c r="F19" s="236">
        <v>67000</v>
      </c>
      <c r="G19" s="237">
        <v>728238</v>
      </c>
      <c r="H19" s="26">
        <v>33700</v>
      </c>
      <c r="I19" s="26">
        <f t="shared" si="7"/>
        <v>33700</v>
      </c>
      <c r="J19" s="19">
        <f t="shared" si="9"/>
        <v>-33300</v>
      </c>
      <c r="K19" s="241">
        <v>0</v>
      </c>
      <c r="L19" s="257">
        <f t="shared" si="10"/>
        <v>694538</v>
      </c>
      <c r="M19" s="33">
        <f t="shared" si="8"/>
        <v>4.6300000000000001E-2</v>
      </c>
      <c r="N19" s="34">
        <v>5.9799999999999999E-2</v>
      </c>
      <c r="O19" s="35">
        <f t="shared" si="4"/>
        <v>-1.3499999999999999</v>
      </c>
      <c r="P19" s="36">
        <f t="shared" si="5"/>
        <v>0.503</v>
      </c>
      <c r="Q19" s="37">
        <v>0.28499999999999998</v>
      </c>
    </row>
    <row r="20" spans="1:17" ht="29.25" customHeight="1">
      <c r="A20" s="1139"/>
      <c r="B20" s="1151"/>
      <c r="C20" s="1357" t="s">
        <v>43</v>
      </c>
      <c r="D20" s="1358"/>
      <c r="E20" s="40" t="s">
        <v>44</v>
      </c>
      <c r="F20" s="238">
        <v>287000</v>
      </c>
      <c r="G20" s="239">
        <v>4600931</v>
      </c>
      <c r="H20" s="39">
        <v>300484</v>
      </c>
      <c r="I20" s="39">
        <f t="shared" si="7"/>
        <v>300484</v>
      </c>
      <c r="J20" s="19">
        <f t="shared" si="9"/>
        <v>13484</v>
      </c>
      <c r="K20" s="242">
        <v>0</v>
      </c>
      <c r="L20" s="257">
        <f t="shared" si="10"/>
        <v>4300447</v>
      </c>
      <c r="M20" s="27">
        <f t="shared" si="8"/>
        <v>6.5299999999999997E-2</v>
      </c>
      <c r="N20" s="28">
        <v>2.2499999999999999E-2</v>
      </c>
      <c r="O20" s="29">
        <f t="shared" si="4"/>
        <v>4.2799999999999994</v>
      </c>
      <c r="P20" s="30">
        <f t="shared" si="5"/>
        <v>1.0469999999999999</v>
      </c>
      <c r="Q20" s="31">
        <v>3.5799999999999998E-2</v>
      </c>
    </row>
    <row r="21" spans="1:17" ht="29.25" customHeight="1" thickBot="1">
      <c r="A21" s="1139"/>
      <c r="B21" s="1323" t="s">
        <v>45</v>
      </c>
      <c r="C21" s="1324"/>
      <c r="D21" s="1324"/>
      <c r="E21" s="1325"/>
      <c r="F21" s="41">
        <f>SUM(F16:F20)</f>
        <v>5649000</v>
      </c>
      <c r="G21" s="42">
        <f>SUM(G16,G17,G18,G19,G20)</f>
        <v>61678701</v>
      </c>
      <c r="H21" s="42">
        <f t="shared" ref="H21:L21" si="11">SUM(H16,H17,H18,H19,H20)</f>
        <v>3965022</v>
      </c>
      <c r="I21" s="42">
        <f t="shared" si="11"/>
        <v>3965022</v>
      </c>
      <c r="J21" s="42">
        <f>SUM(J16,J17,J18,J19,J20)</f>
        <v>-1683978</v>
      </c>
      <c r="K21" s="42">
        <f t="shared" si="11"/>
        <v>0</v>
      </c>
      <c r="L21" s="43">
        <f t="shared" si="11"/>
        <v>57713679</v>
      </c>
      <c r="M21" s="44">
        <f>ROUND(I21/G21,4)</f>
        <v>6.4299999999999996E-2</v>
      </c>
      <c r="N21" s="45">
        <v>3.1800000000000002E-2</v>
      </c>
      <c r="O21" s="46">
        <f>SUM(M21-N21)*100</f>
        <v>3.2499999999999996</v>
      </c>
      <c r="P21" s="47">
        <f>ROUND(H21/F21,4)</f>
        <v>0.70189999999999997</v>
      </c>
      <c r="Q21" s="48">
        <v>0.1202</v>
      </c>
    </row>
    <row r="22" spans="1:17" ht="29.25" customHeight="1" thickBot="1">
      <c r="A22" s="1140"/>
      <c r="B22" s="1326" t="s">
        <v>46</v>
      </c>
      <c r="C22" s="1327"/>
      <c r="D22" s="1327"/>
      <c r="E22" s="1328"/>
      <c r="F22" s="49">
        <f>F15+F21</f>
        <v>1316268000</v>
      </c>
      <c r="G22" s="50">
        <f t="shared" ref="G22" si="12">SUM(G15+G21)</f>
        <v>1299284770</v>
      </c>
      <c r="H22" s="51">
        <f t="shared" ref="H22:L22" si="13">SUM(H15+H21)</f>
        <v>506669329</v>
      </c>
      <c r="I22" s="51">
        <f t="shared" si="13"/>
        <v>505383573</v>
      </c>
      <c r="J22" s="52">
        <f t="shared" si="13"/>
        <v>-809598671</v>
      </c>
      <c r="K22" s="53">
        <f t="shared" si="13"/>
        <v>1285756</v>
      </c>
      <c r="L22" s="54">
        <f t="shared" si="13"/>
        <v>793901197</v>
      </c>
      <c r="M22" s="55">
        <f>ROUND(I22/G22,4)</f>
        <v>0.38900000000000001</v>
      </c>
      <c r="N22" s="56">
        <v>0.35920000000000002</v>
      </c>
      <c r="O22" s="57">
        <f>SUM(M22-N22)*100</f>
        <v>2.9799999999999995</v>
      </c>
      <c r="P22" s="58">
        <f>ROUND(H22/F22,4)</f>
        <v>0.38490000000000002</v>
      </c>
      <c r="Q22" s="59">
        <v>0.95109999999999995</v>
      </c>
    </row>
    <row r="23" spans="1:17" ht="24" customHeight="1" thickBot="1">
      <c r="B23" s="60"/>
      <c r="C23" s="60"/>
      <c r="D23" s="60"/>
      <c r="E23" s="60"/>
      <c r="M23" s="61"/>
      <c r="N23" s="61"/>
      <c r="O23" s="62"/>
      <c r="P23" s="62"/>
      <c r="Q23" s="62"/>
    </row>
    <row r="24" spans="1:17" ht="29.25" customHeight="1">
      <c r="A24" s="1113" t="s">
        <v>0</v>
      </c>
      <c r="B24" s="1114"/>
      <c r="C24" s="1114"/>
      <c r="D24" s="1114"/>
      <c r="E24" s="1115"/>
      <c r="F24" s="1340" t="s">
        <v>1</v>
      </c>
      <c r="G24" s="1362" t="s">
        <v>2</v>
      </c>
      <c r="H24" s="1344" t="s">
        <v>3</v>
      </c>
      <c r="I24" s="5"/>
      <c r="J24" s="63" t="s">
        <v>4</v>
      </c>
      <c r="K24" s="5" t="s">
        <v>5</v>
      </c>
      <c r="L24" s="1364" t="s">
        <v>6</v>
      </c>
      <c r="M24" s="1123" t="s">
        <v>7</v>
      </c>
      <c r="N24" s="1124"/>
      <c r="O24" s="8" t="s">
        <v>95</v>
      </c>
      <c r="P24" s="9" t="s">
        <v>8</v>
      </c>
      <c r="Q24" s="9" t="s">
        <v>9</v>
      </c>
    </row>
    <row r="25" spans="1:17" ht="29.25" customHeight="1" thickBot="1">
      <c r="A25" s="1116"/>
      <c r="B25" s="1117"/>
      <c r="C25" s="1117"/>
      <c r="D25" s="1117"/>
      <c r="E25" s="1118"/>
      <c r="F25" s="1361"/>
      <c r="G25" s="1363"/>
      <c r="H25" s="1345"/>
      <c r="I25" s="10"/>
      <c r="J25" s="64" t="s">
        <v>10</v>
      </c>
      <c r="K25" s="10" t="s">
        <v>11</v>
      </c>
      <c r="L25" s="1365"/>
      <c r="M25" s="13" t="s">
        <v>12</v>
      </c>
      <c r="N25" s="14" t="s">
        <v>94</v>
      </c>
      <c r="O25" s="15" t="s">
        <v>13</v>
      </c>
      <c r="P25" s="16" t="s">
        <v>14</v>
      </c>
      <c r="Q25" s="16" t="s">
        <v>15</v>
      </c>
    </row>
    <row r="26" spans="1:17" ht="29.25" customHeight="1" thickBot="1">
      <c r="A26" s="1138" t="s">
        <v>47</v>
      </c>
      <c r="B26" s="210" t="s">
        <v>17</v>
      </c>
      <c r="C26" s="1366" t="s">
        <v>48</v>
      </c>
      <c r="D26" s="1367"/>
      <c r="E26" s="178"/>
      <c r="F26" s="243">
        <v>260087000</v>
      </c>
      <c r="G26" s="211">
        <v>290894900</v>
      </c>
      <c r="H26" s="211">
        <v>21848900</v>
      </c>
      <c r="I26" s="211">
        <f t="shared" ref="I26:I27" si="14">H26-K26</f>
        <v>21738400</v>
      </c>
      <c r="J26" s="212">
        <f>SUM(H26-F26)</f>
        <v>-238238100</v>
      </c>
      <c r="K26" s="213">
        <v>110500</v>
      </c>
      <c r="L26" s="258">
        <f t="shared" ref="L26:L27" si="15">SUM(G26-H26+K26)</f>
        <v>269156500</v>
      </c>
      <c r="M26" s="181">
        <f t="shared" ref="M26:M28" si="16">ROUND(I26/G26,4)</f>
        <v>7.4700000000000003E-2</v>
      </c>
      <c r="N26" s="182">
        <v>8.6699999999999999E-2</v>
      </c>
      <c r="O26" s="183">
        <f>SUM(M26-N26)*100</f>
        <v>-1.1999999999999997</v>
      </c>
      <c r="P26" s="214">
        <f>ROUND(H26/F26,4)</f>
        <v>8.4000000000000005E-2</v>
      </c>
      <c r="Q26" s="185">
        <v>0.97940000000000005</v>
      </c>
    </row>
    <row r="27" spans="1:17" ht="29.25" customHeight="1" thickBot="1">
      <c r="A27" s="1139"/>
      <c r="B27" s="65" t="s">
        <v>38</v>
      </c>
      <c r="C27" s="1368" t="s">
        <v>48</v>
      </c>
      <c r="D27" s="1369"/>
      <c r="E27" s="66"/>
      <c r="F27" s="244">
        <v>6341000</v>
      </c>
      <c r="G27" s="67">
        <v>35676425</v>
      </c>
      <c r="H27" s="67">
        <v>2218921</v>
      </c>
      <c r="I27" s="67">
        <f t="shared" si="14"/>
        <v>2218921</v>
      </c>
      <c r="J27" s="19">
        <f>SUM(H27-F27)</f>
        <v>-4122079</v>
      </c>
      <c r="K27" s="241">
        <v>0</v>
      </c>
      <c r="L27" s="259">
        <f t="shared" si="15"/>
        <v>33457504</v>
      </c>
      <c r="M27" s="68">
        <f t="shared" si="16"/>
        <v>6.2199999999999998E-2</v>
      </c>
      <c r="N27" s="69">
        <v>6.9800000000000001E-2</v>
      </c>
      <c r="O27" s="70">
        <f>SUM(M27-N27)*100</f>
        <v>-0.76000000000000023</v>
      </c>
      <c r="P27" s="71">
        <f>ROUND(H27/F27,4)</f>
        <v>0.34989999999999999</v>
      </c>
      <c r="Q27" s="72">
        <v>0.21790000000000001</v>
      </c>
    </row>
    <row r="28" spans="1:17" ht="29.25" customHeight="1" thickBot="1">
      <c r="A28" s="1140"/>
      <c r="B28" s="1326" t="s">
        <v>45</v>
      </c>
      <c r="C28" s="1327"/>
      <c r="D28" s="1327"/>
      <c r="E28" s="1328"/>
      <c r="F28" s="49">
        <f>SUM(F26:F27)</f>
        <v>266428000</v>
      </c>
      <c r="G28" s="51">
        <f>SUM(G26:G27)</f>
        <v>326571325</v>
      </c>
      <c r="H28" s="51">
        <f t="shared" ref="H28:L28" si="17">SUM(H26:H27)</f>
        <v>24067821</v>
      </c>
      <c r="I28" s="51">
        <f t="shared" si="17"/>
        <v>23957321</v>
      </c>
      <c r="J28" s="52">
        <f t="shared" si="17"/>
        <v>-242360179</v>
      </c>
      <c r="K28" s="52">
        <f t="shared" si="17"/>
        <v>110500</v>
      </c>
      <c r="L28" s="50">
        <f t="shared" si="17"/>
        <v>302614004</v>
      </c>
      <c r="M28" s="55">
        <f t="shared" si="16"/>
        <v>7.3400000000000007E-2</v>
      </c>
      <c r="N28" s="56">
        <v>8.4599999999999995E-2</v>
      </c>
      <c r="O28" s="57">
        <f>SUM(M28-N28)*100</f>
        <v>-1.1199999999999988</v>
      </c>
      <c r="P28" s="58">
        <f>ROUND(H28/F28,4)</f>
        <v>9.0300000000000005E-2</v>
      </c>
      <c r="Q28" s="59">
        <v>0.88319999999999999</v>
      </c>
    </row>
    <row r="29" spans="1:17" ht="24" customHeight="1" thickBot="1">
      <c r="A29" s="73"/>
      <c r="B29" s="73"/>
      <c r="C29" s="73"/>
      <c r="D29" s="73"/>
      <c r="E29" s="74"/>
      <c r="M29" s="75"/>
      <c r="N29" s="76"/>
      <c r="O29" s="62"/>
      <c r="P29" s="75"/>
      <c r="Q29" s="75"/>
    </row>
    <row r="30" spans="1:17" ht="29.25" customHeight="1">
      <c r="A30" s="1113" t="s">
        <v>0</v>
      </c>
      <c r="B30" s="1114"/>
      <c r="C30" s="1114"/>
      <c r="D30" s="1114"/>
      <c r="E30" s="1115"/>
      <c r="F30" s="1340" t="s">
        <v>1</v>
      </c>
      <c r="G30" s="1362" t="s">
        <v>2</v>
      </c>
      <c r="H30" s="1344" t="s">
        <v>3</v>
      </c>
      <c r="I30" s="5"/>
      <c r="J30" s="63" t="s">
        <v>4</v>
      </c>
      <c r="K30" s="5" t="s">
        <v>5</v>
      </c>
      <c r="L30" s="1364" t="s">
        <v>6</v>
      </c>
      <c r="M30" s="1123" t="s">
        <v>7</v>
      </c>
      <c r="N30" s="1124"/>
      <c r="O30" s="8" t="s">
        <v>95</v>
      </c>
      <c r="P30" s="9" t="s">
        <v>8</v>
      </c>
      <c r="Q30" s="9" t="s">
        <v>9</v>
      </c>
    </row>
    <row r="31" spans="1:17" ht="29.25" customHeight="1" thickBot="1">
      <c r="A31" s="1116"/>
      <c r="B31" s="1117"/>
      <c r="C31" s="1117"/>
      <c r="D31" s="1117"/>
      <c r="E31" s="1118"/>
      <c r="F31" s="1361"/>
      <c r="G31" s="1363"/>
      <c r="H31" s="1345"/>
      <c r="I31" s="10"/>
      <c r="J31" s="64" t="s">
        <v>10</v>
      </c>
      <c r="K31" s="10" t="s">
        <v>11</v>
      </c>
      <c r="L31" s="1365"/>
      <c r="M31" s="13" t="s">
        <v>12</v>
      </c>
      <c r="N31" s="14" t="s">
        <v>94</v>
      </c>
      <c r="O31" s="15" t="s">
        <v>13</v>
      </c>
      <c r="P31" s="16" t="s">
        <v>14</v>
      </c>
      <c r="Q31" s="16" t="s">
        <v>15</v>
      </c>
    </row>
    <row r="32" spans="1:17" ht="29.25" customHeight="1" thickBot="1">
      <c r="A32" s="1125" t="s">
        <v>49</v>
      </c>
      <c r="B32" s="215" t="s">
        <v>50</v>
      </c>
      <c r="C32" s="1370" t="s">
        <v>51</v>
      </c>
      <c r="D32" s="1371"/>
      <c r="E32" s="216"/>
      <c r="F32" s="243">
        <v>230932000</v>
      </c>
      <c r="G32" s="211">
        <v>239448900</v>
      </c>
      <c r="H32" s="211">
        <v>77898300</v>
      </c>
      <c r="I32" s="217">
        <f t="shared" ref="I32" si="18">H32-K32</f>
        <v>76981000</v>
      </c>
      <c r="J32" s="188">
        <f>SUM(H32-F32)</f>
        <v>-153033700</v>
      </c>
      <c r="K32" s="218">
        <v>917300</v>
      </c>
      <c r="L32" s="260">
        <f>SUM(G32-H32)</f>
        <v>161550600</v>
      </c>
      <c r="M32" s="181">
        <f t="shared" ref="M32:M34" si="19">ROUND(I32/G32,4)</f>
        <v>0.32150000000000001</v>
      </c>
      <c r="N32" s="219">
        <v>0.32550000000000001</v>
      </c>
      <c r="O32" s="183">
        <f>SUM(M32-N32)*100</f>
        <v>-0.40000000000000036</v>
      </c>
      <c r="P32" s="214">
        <f>ROUND(H32/F32,4)</f>
        <v>0.33729999999999999</v>
      </c>
      <c r="Q32" s="220">
        <v>0.99829999999999997</v>
      </c>
    </row>
    <row r="33" spans="1:17" ht="29.25" customHeight="1" thickBot="1">
      <c r="A33" s="1126"/>
      <c r="B33" s="77" t="s">
        <v>38</v>
      </c>
      <c r="C33" s="1372" t="s">
        <v>51</v>
      </c>
      <c r="D33" s="1373"/>
      <c r="E33" s="78"/>
      <c r="F33" s="245">
        <v>149000</v>
      </c>
      <c r="G33" s="79">
        <v>620700</v>
      </c>
      <c r="H33" s="79">
        <v>72600</v>
      </c>
      <c r="I33" s="79">
        <f>H33-K33</f>
        <v>72600</v>
      </c>
      <c r="J33" s="52">
        <f>SUM(H33-F33)</f>
        <v>-76400</v>
      </c>
      <c r="K33" s="80">
        <v>0</v>
      </c>
      <c r="L33" s="259">
        <f>SUM(G33-H33)</f>
        <v>548100</v>
      </c>
      <c r="M33" s="68">
        <f t="shared" si="19"/>
        <v>0.11700000000000001</v>
      </c>
      <c r="N33" s="56">
        <v>8.4000000000000005E-2</v>
      </c>
      <c r="O33" s="70">
        <f>SUM(M33-N33)*100</f>
        <v>3.3000000000000003</v>
      </c>
      <c r="P33" s="71">
        <f>ROUND(H33/F33,4)</f>
        <v>0.48720000000000002</v>
      </c>
      <c r="Q33" s="59">
        <v>0.53869999999999996</v>
      </c>
    </row>
    <row r="34" spans="1:17" ht="29.25" customHeight="1" thickBot="1">
      <c r="A34" s="1127"/>
      <c r="B34" s="1326" t="s">
        <v>52</v>
      </c>
      <c r="C34" s="1327"/>
      <c r="D34" s="1327"/>
      <c r="E34" s="1328"/>
      <c r="F34" s="49">
        <f>SUM(F32:F33)</f>
        <v>231081000</v>
      </c>
      <c r="G34" s="81">
        <f>SUM(G32:G33)</f>
        <v>240069600</v>
      </c>
      <c r="H34" s="81">
        <f t="shared" ref="H34:L34" si="20">SUM(H32:H33)</f>
        <v>77970900</v>
      </c>
      <c r="I34" s="81">
        <f t="shared" si="20"/>
        <v>77053600</v>
      </c>
      <c r="J34" s="82">
        <f t="shared" si="20"/>
        <v>-153110100</v>
      </c>
      <c r="K34" s="82">
        <f t="shared" si="20"/>
        <v>917300</v>
      </c>
      <c r="L34" s="81">
        <f t="shared" si="20"/>
        <v>162098700</v>
      </c>
      <c r="M34" s="55">
        <f t="shared" si="19"/>
        <v>0.32100000000000001</v>
      </c>
      <c r="N34" s="56">
        <v>0.32479999999999998</v>
      </c>
      <c r="O34" s="57">
        <f>SUM(M34-N34)*100</f>
        <v>-0.37999999999999701</v>
      </c>
      <c r="P34" s="58">
        <f>ROUND(H34/F34,4)</f>
        <v>0.33739999999999998</v>
      </c>
      <c r="Q34" s="59">
        <v>0.997</v>
      </c>
    </row>
    <row r="35" spans="1:17" ht="24" customHeight="1" thickBot="1">
      <c r="A35" s="83"/>
      <c r="B35" s="84"/>
      <c r="C35" s="84"/>
      <c r="D35" s="84"/>
      <c r="E35" s="84"/>
      <c r="M35" s="85"/>
      <c r="N35" s="86"/>
      <c r="O35" s="86"/>
      <c r="P35" s="86"/>
      <c r="Q35" s="87"/>
    </row>
    <row r="36" spans="1:17" ht="29.25" customHeight="1">
      <c r="A36" s="1113" t="s">
        <v>0</v>
      </c>
      <c r="B36" s="1114"/>
      <c r="C36" s="1114"/>
      <c r="D36" s="1114"/>
      <c r="E36" s="1115"/>
      <c r="F36" s="1340" t="s">
        <v>1</v>
      </c>
      <c r="G36" s="1362" t="s">
        <v>2</v>
      </c>
      <c r="H36" s="1344" t="s">
        <v>3</v>
      </c>
      <c r="I36" s="5"/>
      <c r="J36" s="63" t="s">
        <v>4</v>
      </c>
      <c r="K36" s="5" t="s">
        <v>5</v>
      </c>
      <c r="L36" s="1364" t="s">
        <v>6</v>
      </c>
      <c r="M36" s="1123" t="s">
        <v>7</v>
      </c>
      <c r="N36" s="1124"/>
      <c r="O36" s="8" t="s">
        <v>95</v>
      </c>
      <c r="P36" s="9" t="s">
        <v>8</v>
      </c>
      <c r="Q36" s="9" t="s">
        <v>9</v>
      </c>
    </row>
    <row r="37" spans="1:17" ht="29.25" customHeight="1" thickBot="1">
      <c r="A37" s="1116"/>
      <c r="B37" s="1117"/>
      <c r="C37" s="1117"/>
      <c r="D37" s="1117"/>
      <c r="E37" s="1118"/>
      <c r="F37" s="1361"/>
      <c r="G37" s="1363"/>
      <c r="H37" s="1345"/>
      <c r="I37" s="10"/>
      <c r="J37" s="64" t="s">
        <v>10</v>
      </c>
      <c r="K37" s="10" t="s">
        <v>11</v>
      </c>
      <c r="L37" s="1365"/>
      <c r="M37" s="13" t="s">
        <v>12</v>
      </c>
      <c r="N37" s="14" t="s">
        <v>94</v>
      </c>
      <c r="O37" s="15" t="s">
        <v>13</v>
      </c>
      <c r="P37" s="16" t="s">
        <v>14</v>
      </c>
      <c r="Q37" s="16" t="s">
        <v>15</v>
      </c>
    </row>
    <row r="38" spans="1:17" ht="29.25" customHeight="1" thickBot="1">
      <c r="A38" s="1125" t="s">
        <v>53</v>
      </c>
      <c r="B38" s="215" t="s">
        <v>50</v>
      </c>
      <c r="C38" s="1374" t="s">
        <v>54</v>
      </c>
      <c r="D38" s="1375"/>
      <c r="E38" s="216"/>
      <c r="F38" s="243">
        <v>176542000</v>
      </c>
      <c r="G38" s="211">
        <v>185260800</v>
      </c>
      <c r="H38" s="211">
        <v>47125900</v>
      </c>
      <c r="I38" s="211">
        <f t="shared" ref="I38:I39" si="21">H38-K38</f>
        <v>46108200</v>
      </c>
      <c r="J38" s="212">
        <f>SUM(H38-F38)</f>
        <v>-129416100</v>
      </c>
      <c r="K38" s="213">
        <v>1017700</v>
      </c>
      <c r="L38" s="261">
        <f>SUM(G38-H38)</f>
        <v>138134900</v>
      </c>
      <c r="M38" s="221">
        <f t="shared" ref="M38:M40" si="22">ROUND(I38/G38,4)</f>
        <v>0.24890000000000001</v>
      </c>
      <c r="N38" s="219">
        <v>0.2399</v>
      </c>
      <c r="O38" s="222">
        <f>SUM(M38-N38)*100</f>
        <v>0.9000000000000008</v>
      </c>
      <c r="P38" s="223">
        <f>ROUND(H38/F38,4)</f>
        <v>0.26690000000000003</v>
      </c>
      <c r="Q38" s="220">
        <v>0.99760000000000004</v>
      </c>
    </row>
    <row r="39" spans="1:17" ht="29.25" customHeight="1" thickBot="1">
      <c r="A39" s="1126"/>
      <c r="B39" s="88" t="s">
        <v>38</v>
      </c>
      <c r="C39" s="1376" t="s">
        <v>54</v>
      </c>
      <c r="D39" s="1377"/>
      <c r="E39" s="89"/>
      <c r="F39" s="246">
        <v>377000</v>
      </c>
      <c r="G39" s="90">
        <v>225504</v>
      </c>
      <c r="H39" s="90">
        <v>97904</v>
      </c>
      <c r="I39" s="90">
        <f t="shared" si="21"/>
        <v>97904</v>
      </c>
      <c r="J39" s="82">
        <f>SUM(H39-F39)</f>
        <v>-279096</v>
      </c>
      <c r="K39" s="91">
        <v>0</v>
      </c>
      <c r="L39" s="262">
        <f>SUM(G39-H39)</f>
        <v>127600</v>
      </c>
      <c r="M39" s="92">
        <f t="shared" si="22"/>
        <v>0.43419999999999997</v>
      </c>
      <c r="N39" s="93">
        <v>0.57079999999999997</v>
      </c>
      <c r="O39" s="94">
        <f>SUM(M39-N39)*100</f>
        <v>-13.66</v>
      </c>
      <c r="P39" s="95">
        <f>ROUND(H39/F39,4)</f>
        <v>0.25969999999999999</v>
      </c>
      <c r="Q39" s="96">
        <v>0.31080000000000002</v>
      </c>
    </row>
    <row r="40" spans="1:17" ht="29.25" customHeight="1" thickBot="1">
      <c r="A40" s="1127"/>
      <c r="B40" s="1326" t="s">
        <v>52</v>
      </c>
      <c r="C40" s="1327"/>
      <c r="D40" s="1327"/>
      <c r="E40" s="1328"/>
      <c r="F40" s="49">
        <f>SUM(F38:F39)</f>
        <v>176919000</v>
      </c>
      <c r="G40" s="81">
        <f>SUM(G38:G39)</f>
        <v>185486304</v>
      </c>
      <c r="H40" s="81">
        <f t="shared" ref="H40:L40" si="23">SUM(H38:H39)</f>
        <v>47223804</v>
      </c>
      <c r="I40" s="81">
        <f t="shared" si="23"/>
        <v>46206104</v>
      </c>
      <c r="J40" s="82">
        <f t="shared" si="23"/>
        <v>-129695196</v>
      </c>
      <c r="K40" s="82">
        <f t="shared" si="23"/>
        <v>1017700</v>
      </c>
      <c r="L40" s="81">
        <f t="shared" si="23"/>
        <v>138262500</v>
      </c>
      <c r="M40" s="55">
        <f t="shared" si="22"/>
        <v>0.24909999999999999</v>
      </c>
      <c r="N40" s="56">
        <v>0.2417</v>
      </c>
      <c r="O40" s="97">
        <f>SUM(M40-N40)*100</f>
        <v>0.73999999999999899</v>
      </c>
      <c r="P40" s="58">
        <f>ROUND(H40/F40,4)</f>
        <v>0.26690000000000003</v>
      </c>
      <c r="Q40" s="59">
        <v>0.99429999999999996</v>
      </c>
    </row>
    <row r="41" spans="1:17" ht="29.25" customHeight="1">
      <c r="A41" s="247" t="s">
        <v>92</v>
      </c>
    </row>
  </sheetData>
  <mergeCells count="56">
    <mergeCell ref="G36:G37"/>
    <mergeCell ref="H36:H37"/>
    <mergeCell ref="L36:L37"/>
    <mergeCell ref="M36:N36"/>
    <mergeCell ref="A38:A40"/>
    <mergeCell ref="C38:D38"/>
    <mergeCell ref="C39:D39"/>
    <mergeCell ref="B40:E40"/>
    <mergeCell ref="F36:F37"/>
    <mergeCell ref="A32:A34"/>
    <mergeCell ref="C32:D32"/>
    <mergeCell ref="C33:D33"/>
    <mergeCell ref="B34:E34"/>
    <mergeCell ref="A36:E37"/>
    <mergeCell ref="A24:E25"/>
    <mergeCell ref="F24:F25"/>
    <mergeCell ref="G24:G25"/>
    <mergeCell ref="M30:N30"/>
    <mergeCell ref="L24:L25"/>
    <mergeCell ref="M24:N24"/>
    <mergeCell ref="A26:A28"/>
    <mergeCell ref="C26:D26"/>
    <mergeCell ref="C27:D27"/>
    <mergeCell ref="B28:E28"/>
    <mergeCell ref="H24:H25"/>
    <mergeCell ref="A30:E31"/>
    <mergeCell ref="F30:F31"/>
    <mergeCell ref="G30:G31"/>
    <mergeCell ref="H30:H31"/>
    <mergeCell ref="L30:L31"/>
    <mergeCell ref="C18:D18"/>
    <mergeCell ref="C19:D19"/>
    <mergeCell ref="C20:D20"/>
    <mergeCell ref="B21:E21"/>
    <mergeCell ref="B22:E22"/>
    <mergeCell ref="M3:N3"/>
    <mergeCell ref="A5:A22"/>
    <mergeCell ref="B5:B14"/>
    <mergeCell ref="C5:D5"/>
    <mergeCell ref="C6:D6"/>
    <mergeCell ref="C7:D7"/>
    <mergeCell ref="C10:D10"/>
    <mergeCell ref="C11:D11"/>
    <mergeCell ref="C12:D12"/>
    <mergeCell ref="C13:D13"/>
    <mergeCell ref="L3:L4"/>
    <mergeCell ref="C14:D14"/>
    <mergeCell ref="B15:E15"/>
    <mergeCell ref="B16:B20"/>
    <mergeCell ref="C16:D16"/>
    <mergeCell ref="C17:D17"/>
    <mergeCell ref="A1:H1"/>
    <mergeCell ref="A3:E4"/>
    <mergeCell ref="F3:F4"/>
    <mergeCell ref="G3:G4"/>
    <mergeCell ref="H3:H4"/>
  </mergeCells>
  <phoneticPr fontId="3"/>
  <printOptions horizontalCentered="1"/>
  <pageMargins left="0.19685039370078741" right="0.19685039370078741" top="0.59055118110236227" bottom="0.19685039370078741" header="0.31496062992125984" footer="0.31496062992125984"/>
  <pageSetup paperSize="9" scale="50" fitToWidth="0" fitToHeight="0" orientation="landscape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70"/>
  <sheetViews>
    <sheetView view="pageBreakPreview" zoomScaleNormal="100" zoomScaleSheetLayoutView="100" workbookViewId="0">
      <selection activeCell="A2" sqref="A2"/>
    </sheetView>
  </sheetViews>
  <sheetFormatPr defaultColWidth="9" defaultRowHeight="13.5"/>
  <cols>
    <col min="1" max="1" width="11" style="99" bestFit="1" customWidth="1"/>
    <col min="2" max="2" width="3.625" style="99" customWidth="1"/>
    <col min="3" max="4" width="13.625" style="99" customWidth="1"/>
    <col min="5" max="5" width="3.125" style="99" customWidth="1"/>
    <col min="6" max="7" width="13.625" style="99" customWidth="1"/>
    <col min="8" max="8" width="3.75" style="99" customWidth="1"/>
    <col min="9" max="10" width="13.625" style="99" customWidth="1"/>
    <col min="11" max="11" width="2.625" style="99" customWidth="1"/>
    <col min="12" max="17" width="13.625" style="99" customWidth="1"/>
    <col min="18" max="18" width="3.625" style="99" customWidth="1"/>
    <col min="19" max="16384" width="9" style="99"/>
  </cols>
  <sheetData>
    <row r="1" spans="2:18">
      <c r="C1" s="1334" t="s">
        <v>55</v>
      </c>
      <c r="D1" s="1334"/>
      <c r="E1" s="1334" t="s">
        <v>55</v>
      </c>
      <c r="F1" s="1334"/>
      <c r="G1" s="1334" t="s">
        <v>55</v>
      </c>
      <c r="H1" s="1334"/>
      <c r="I1" s="1334" t="s">
        <v>55</v>
      </c>
      <c r="J1" s="1334"/>
      <c r="K1" s="1334" t="s">
        <v>55</v>
      </c>
      <c r="L1" s="1334"/>
      <c r="M1" s="100"/>
      <c r="N1" s="101" t="s">
        <v>55</v>
      </c>
      <c r="O1" s="101"/>
      <c r="P1" s="100"/>
    </row>
    <row r="2" spans="2:18">
      <c r="C2" s="1291" t="s">
        <v>56</v>
      </c>
      <c r="D2" s="1291"/>
      <c r="F2" s="1291"/>
      <c r="G2" s="1291"/>
      <c r="I2" s="1291" t="s">
        <v>57</v>
      </c>
      <c r="J2" s="1291"/>
      <c r="L2" s="1291" t="s">
        <v>58</v>
      </c>
      <c r="M2" s="1291"/>
      <c r="O2" s="102" t="s">
        <v>59</v>
      </c>
      <c r="P2" s="102"/>
    </row>
    <row r="3" spans="2:18">
      <c r="B3" s="102" t="s">
        <v>60</v>
      </c>
      <c r="C3" s="103"/>
      <c r="D3" s="103"/>
      <c r="E3" s="125"/>
      <c r="F3" s="104"/>
      <c r="G3" s="104"/>
      <c r="H3" s="125" t="s">
        <v>61</v>
      </c>
      <c r="I3" s="105">
        <v>224134600</v>
      </c>
      <c r="J3" s="106">
        <v>74445700</v>
      </c>
      <c r="K3" s="125" t="s">
        <v>61</v>
      </c>
      <c r="L3" s="105">
        <v>25407000</v>
      </c>
      <c r="M3" s="106">
        <v>7211200</v>
      </c>
      <c r="N3" s="107" t="s">
        <v>61</v>
      </c>
      <c r="O3" s="105">
        <v>124181400</v>
      </c>
      <c r="P3" s="106">
        <v>41222300</v>
      </c>
      <c r="Q3" s="172">
        <f>P3/O3</f>
        <v>0.33195228915119335</v>
      </c>
    </row>
    <row r="4" spans="2:18">
      <c r="B4" s="102" t="s">
        <v>60</v>
      </c>
      <c r="C4" s="103"/>
      <c r="D4" s="103"/>
      <c r="E4" s="125"/>
      <c r="F4" s="104"/>
      <c r="G4" s="104"/>
      <c r="H4" s="125" t="s">
        <v>62</v>
      </c>
      <c r="I4" s="105">
        <v>15314300</v>
      </c>
      <c r="J4" s="106">
        <v>3452600</v>
      </c>
      <c r="K4" s="125" t="s">
        <v>62</v>
      </c>
      <c r="L4" s="105">
        <v>265487900</v>
      </c>
      <c r="M4" s="106">
        <v>14637700</v>
      </c>
      <c r="N4" s="107" t="s">
        <v>62</v>
      </c>
      <c r="O4" s="105">
        <v>61079400</v>
      </c>
      <c r="P4" s="106">
        <v>5903600</v>
      </c>
      <c r="Q4" s="172">
        <f>P4/O4</f>
        <v>9.6654518544713935E-2</v>
      </c>
    </row>
    <row r="5" spans="2:18">
      <c r="B5" s="102" t="s">
        <v>60</v>
      </c>
      <c r="C5" s="103"/>
      <c r="D5" s="103"/>
      <c r="E5" s="125"/>
      <c r="F5" s="104"/>
      <c r="G5" s="104"/>
      <c r="H5" s="125" t="s">
        <v>63</v>
      </c>
      <c r="I5" s="108">
        <f>SUM(I3:I4)</f>
        <v>239448900</v>
      </c>
      <c r="J5" s="108">
        <f>SUM(J3:J4)</f>
        <v>77898300</v>
      </c>
      <c r="K5" s="125" t="s">
        <v>64</v>
      </c>
      <c r="L5" s="108">
        <f>SUM(L3:L4)</f>
        <v>290894900</v>
      </c>
      <c r="M5" s="108">
        <f>SUM(M3:M4)</f>
        <v>21848900</v>
      </c>
      <c r="N5" s="107" t="s">
        <v>65</v>
      </c>
      <c r="O5" s="108">
        <f>SUM(O3:O4)</f>
        <v>185260800</v>
      </c>
      <c r="P5" s="108">
        <f>SUM(P3:P4)</f>
        <v>47125900</v>
      </c>
      <c r="Q5" s="172">
        <f>P5/O5</f>
        <v>0.25437599319445886</v>
      </c>
    </row>
    <row r="6" spans="2:18">
      <c r="B6" s="102" t="s">
        <v>60</v>
      </c>
      <c r="C6" s="103"/>
      <c r="D6" s="103"/>
      <c r="E6" s="125"/>
      <c r="F6" s="104"/>
      <c r="G6" s="104"/>
      <c r="H6" s="125"/>
      <c r="I6" s="104"/>
      <c r="J6" s="104"/>
      <c r="K6" s="104"/>
      <c r="L6" s="104"/>
      <c r="M6" s="104"/>
      <c r="N6" s="104"/>
      <c r="O6" s="104"/>
      <c r="P6" s="104"/>
      <c r="Q6" s="104"/>
    </row>
    <row r="7" spans="2:18">
      <c r="B7" s="102" t="s">
        <v>60</v>
      </c>
      <c r="C7" s="103"/>
      <c r="D7" s="103"/>
      <c r="E7" s="125"/>
      <c r="F7" s="104"/>
      <c r="G7" s="104"/>
      <c r="H7" s="1313" t="s">
        <v>66</v>
      </c>
      <c r="I7" s="104"/>
      <c r="J7" s="104">
        <v>917300</v>
      </c>
      <c r="K7" s="125" t="s">
        <v>61</v>
      </c>
      <c r="L7" s="104"/>
      <c r="M7" s="104">
        <v>110500</v>
      </c>
      <c r="N7" s="107" t="s">
        <v>61</v>
      </c>
      <c r="O7" s="104"/>
      <c r="P7" s="104">
        <v>1017700</v>
      </c>
      <c r="Q7" s="104"/>
    </row>
    <row r="8" spans="2:18">
      <c r="B8" s="102" t="s">
        <v>60</v>
      </c>
      <c r="C8" s="103"/>
      <c r="D8" s="103"/>
      <c r="E8" s="125"/>
      <c r="F8" s="104"/>
      <c r="G8" s="104"/>
      <c r="H8" s="1314"/>
      <c r="I8" s="104"/>
      <c r="J8" s="104">
        <v>0</v>
      </c>
      <c r="K8" s="125" t="s">
        <v>62</v>
      </c>
      <c r="L8" s="104"/>
      <c r="M8" s="104">
        <v>0</v>
      </c>
      <c r="N8" s="107" t="s">
        <v>62</v>
      </c>
      <c r="O8" s="104"/>
      <c r="P8" s="104">
        <v>0</v>
      </c>
      <c r="Q8" s="104"/>
    </row>
    <row r="9" spans="2:18">
      <c r="B9" s="102" t="s">
        <v>60</v>
      </c>
      <c r="C9" s="103"/>
      <c r="D9" s="103"/>
      <c r="E9" s="125"/>
      <c r="F9" s="104"/>
      <c r="G9" s="104"/>
      <c r="H9" s="1315"/>
      <c r="I9" s="104"/>
      <c r="J9" s="133">
        <f>SUM(J7:J8)</f>
        <v>917300</v>
      </c>
      <c r="K9" s="104"/>
      <c r="L9" s="104"/>
      <c r="M9" s="133">
        <f>SUM(M7:M8)</f>
        <v>110500</v>
      </c>
      <c r="N9" s="104"/>
      <c r="O9" s="104"/>
      <c r="P9" s="133">
        <f>SUM(P7:P8)</f>
        <v>1017700</v>
      </c>
      <c r="Q9" s="104"/>
    </row>
    <row r="10" spans="2:18">
      <c r="B10" s="102" t="s">
        <v>60</v>
      </c>
      <c r="C10" s="103"/>
      <c r="D10" s="103"/>
      <c r="E10" s="125"/>
      <c r="F10" s="104"/>
      <c r="G10" s="104"/>
      <c r="H10" s="125"/>
      <c r="I10" s="104"/>
      <c r="J10" s="104"/>
      <c r="K10" s="104"/>
      <c r="L10" s="104"/>
      <c r="M10" s="104"/>
      <c r="N10" s="104"/>
      <c r="O10" s="104"/>
      <c r="P10" s="104"/>
      <c r="Q10" s="104"/>
    </row>
    <row r="11" spans="2:18">
      <c r="B11" s="102" t="s">
        <v>60</v>
      </c>
      <c r="C11" s="103"/>
      <c r="D11" s="103"/>
      <c r="E11" s="125"/>
      <c r="F11" s="104"/>
      <c r="G11" s="104"/>
      <c r="H11" s="125"/>
      <c r="I11" s="104"/>
      <c r="J11" s="104"/>
      <c r="K11" s="104"/>
      <c r="L11" s="104"/>
      <c r="M11" s="104"/>
      <c r="N11" s="104"/>
      <c r="O11" s="104"/>
      <c r="P11" s="104"/>
      <c r="Q11" s="104"/>
    </row>
    <row r="12" spans="2:18">
      <c r="B12" s="102" t="s">
        <v>60</v>
      </c>
      <c r="C12" s="103"/>
      <c r="D12" s="103"/>
      <c r="E12" s="125"/>
      <c r="F12" s="104"/>
      <c r="G12" s="104"/>
      <c r="H12" s="125"/>
      <c r="I12" s="104"/>
      <c r="J12" s="104"/>
      <c r="K12" s="104"/>
      <c r="L12" s="104"/>
      <c r="M12" s="104"/>
      <c r="N12" s="104"/>
      <c r="O12" s="104"/>
      <c r="P12" s="104"/>
      <c r="Q12" s="104"/>
    </row>
    <row r="13" spans="2:18" ht="14.25" thickBot="1">
      <c r="B13" s="102" t="s">
        <v>60</v>
      </c>
      <c r="C13" s="103"/>
      <c r="D13" s="103"/>
      <c r="E13" s="125"/>
      <c r="F13" s="104"/>
      <c r="G13" s="104"/>
      <c r="H13" s="125"/>
      <c r="I13" s="104"/>
      <c r="J13" s="104"/>
      <c r="K13" s="104"/>
      <c r="L13" s="104"/>
      <c r="M13" s="104"/>
      <c r="N13" s="104"/>
      <c r="O13" s="104"/>
      <c r="P13" s="104"/>
      <c r="Q13" s="104"/>
    </row>
    <row r="14" spans="2:18">
      <c r="B14" s="102" t="s">
        <v>60</v>
      </c>
      <c r="C14" s="103"/>
      <c r="D14" s="103"/>
      <c r="E14" s="125"/>
      <c r="F14" s="104"/>
      <c r="G14" s="104"/>
      <c r="H14" s="125"/>
      <c r="I14" s="104"/>
      <c r="J14" s="109"/>
      <c r="K14" s="110"/>
      <c r="L14" s="111" t="s">
        <v>67</v>
      </c>
      <c r="M14" s="110"/>
      <c r="N14" s="110"/>
      <c r="O14" s="110"/>
      <c r="P14" s="112"/>
      <c r="Q14" s="113"/>
      <c r="R14" s="114"/>
    </row>
    <row r="15" spans="2:18">
      <c r="B15" s="102" t="s">
        <v>60</v>
      </c>
      <c r="C15" s="103"/>
      <c r="D15" s="103"/>
      <c r="E15" s="125"/>
      <c r="F15" s="104"/>
      <c r="G15" s="104"/>
      <c r="H15" s="125"/>
      <c r="I15" s="104"/>
      <c r="J15" s="112" t="s">
        <v>68</v>
      </c>
      <c r="K15" s="113"/>
      <c r="L15" s="113">
        <v>572100500</v>
      </c>
      <c r="M15" s="113">
        <v>240797000</v>
      </c>
      <c r="N15" s="113">
        <v>13400</v>
      </c>
      <c r="O15" s="113"/>
      <c r="P15" s="112"/>
      <c r="Q15" s="113"/>
      <c r="R15" s="114"/>
    </row>
    <row r="16" spans="2:18">
      <c r="B16" s="102" t="s">
        <v>60</v>
      </c>
      <c r="C16" s="103"/>
      <c r="D16" s="103"/>
      <c r="E16" s="125"/>
      <c r="F16" s="104"/>
      <c r="G16" s="104"/>
      <c r="H16" s="125"/>
      <c r="I16" s="104"/>
      <c r="J16" s="112"/>
      <c r="K16" s="113"/>
      <c r="L16" s="113" t="s">
        <v>69</v>
      </c>
      <c r="M16" s="113" t="s">
        <v>70</v>
      </c>
      <c r="N16" s="113" t="s">
        <v>71</v>
      </c>
      <c r="O16" s="113"/>
      <c r="P16" s="112"/>
      <c r="Q16" s="113"/>
      <c r="R16" s="114"/>
    </row>
    <row r="17" spans="1:18">
      <c r="B17" s="102" t="s">
        <v>60</v>
      </c>
      <c r="C17" s="103"/>
      <c r="D17" s="103"/>
      <c r="E17" s="125"/>
      <c r="F17" s="104"/>
      <c r="G17" s="104"/>
      <c r="H17" s="125"/>
      <c r="I17" s="104"/>
      <c r="J17" s="112" t="s">
        <v>72</v>
      </c>
      <c r="K17" s="113"/>
      <c r="L17" s="173">
        <f>ROUND(L15*I57,0)</f>
        <v>522467521</v>
      </c>
      <c r="M17" s="173">
        <f>ROUND(M15*I57,0)</f>
        <v>219906488</v>
      </c>
      <c r="N17" s="173">
        <f>ROUND(N15*I57,0)</f>
        <v>12237</v>
      </c>
      <c r="O17" s="113"/>
      <c r="P17" s="112"/>
      <c r="Q17" s="113"/>
      <c r="R17" s="114"/>
    </row>
    <row r="18" spans="1:18">
      <c r="C18" s="103"/>
      <c r="D18" s="103"/>
      <c r="E18" s="125"/>
      <c r="F18" s="104"/>
      <c r="G18" s="104"/>
      <c r="H18" s="125"/>
      <c r="I18" s="104"/>
      <c r="J18" s="112" t="s">
        <v>73</v>
      </c>
      <c r="K18" s="113"/>
      <c r="L18" s="174">
        <f>ROUND(L15*I58,0)</f>
        <v>49632979</v>
      </c>
      <c r="M18" s="174">
        <f>ROUND(M15*I58,0)</f>
        <v>20890512</v>
      </c>
      <c r="N18" s="174">
        <f>ROUND(N15*I58,0)</f>
        <v>1163</v>
      </c>
      <c r="O18" s="113"/>
      <c r="P18" s="112"/>
      <c r="Q18" s="113"/>
      <c r="R18" s="114"/>
    </row>
    <row r="19" spans="1:18">
      <c r="C19" s="103"/>
      <c r="D19" s="103"/>
      <c r="E19" s="125"/>
      <c r="F19" s="104"/>
      <c r="G19" s="104"/>
      <c r="H19" s="125"/>
      <c r="I19" s="125" t="s">
        <v>74</v>
      </c>
      <c r="J19" s="112"/>
      <c r="K19" s="113"/>
      <c r="L19" s="113"/>
      <c r="M19" s="113"/>
      <c r="N19" s="114"/>
      <c r="O19" s="113"/>
      <c r="P19" s="112"/>
      <c r="Q19" s="113"/>
      <c r="R19" s="114"/>
    </row>
    <row r="20" spans="1:18">
      <c r="B20" s="102" t="s">
        <v>75</v>
      </c>
      <c r="C20" s="103">
        <f>SUM(C3:C19)</f>
        <v>0</v>
      </c>
      <c r="D20" s="103">
        <f>SUM(D3:D19)</f>
        <v>0</v>
      </c>
      <c r="E20" s="125"/>
      <c r="F20" s="104"/>
      <c r="G20" s="125" t="s">
        <v>66</v>
      </c>
      <c r="H20" s="104"/>
      <c r="I20" s="115">
        <v>0.60099999999999998</v>
      </c>
      <c r="J20" s="112" t="s">
        <v>76</v>
      </c>
      <c r="K20" s="113"/>
      <c r="L20" s="176">
        <f>C24</f>
        <v>874273164</v>
      </c>
      <c r="M20" s="176">
        <f>D24</f>
        <v>247078065</v>
      </c>
      <c r="N20" s="176">
        <f>G24</f>
        <v>2095600</v>
      </c>
      <c r="O20" s="113"/>
      <c r="P20" s="112"/>
      <c r="Q20" s="114"/>
      <c r="R20" s="114"/>
    </row>
    <row r="21" spans="1:18">
      <c r="B21" s="102" t="s">
        <v>61</v>
      </c>
      <c r="C21" s="117">
        <v>547352800</v>
      </c>
      <c r="D21" s="103">
        <v>143640831</v>
      </c>
      <c r="E21" s="104"/>
      <c r="F21" s="175">
        <f>D21/C21</f>
        <v>0.26242823824049133</v>
      </c>
      <c r="G21" s="104">
        <v>1203100</v>
      </c>
      <c r="H21" s="104"/>
      <c r="I21" s="125" t="s">
        <v>77</v>
      </c>
      <c r="J21" s="112" t="s">
        <v>78</v>
      </c>
      <c r="K21" s="113"/>
      <c r="L21" s="176">
        <f>L20*I20</f>
        <v>525438171.56400001</v>
      </c>
      <c r="M21" s="176">
        <f>M20*I20</f>
        <v>148493917.065</v>
      </c>
      <c r="N21" s="176">
        <f>N20*I20</f>
        <v>1259455.5999999999</v>
      </c>
      <c r="O21" s="113"/>
      <c r="P21" s="112"/>
      <c r="Q21" s="116"/>
      <c r="R21" s="114"/>
    </row>
    <row r="22" spans="1:18">
      <c r="B22" s="102" t="s">
        <v>79</v>
      </c>
      <c r="C22" s="117">
        <v>45618400</v>
      </c>
      <c r="D22" s="146">
        <v>13717700</v>
      </c>
      <c r="E22" s="104"/>
      <c r="F22" s="175">
        <f>D22/C22</f>
        <v>0.30070541711239324</v>
      </c>
      <c r="G22" s="104">
        <v>860300</v>
      </c>
      <c r="H22" s="104"/>
      <c r="I22" s="115">
        <v>0.39300000000000002</v>
      </c>
      <c r="J22" s="112" t="s">
        <v>80</v>
      </c>
      <c r="K22" s="113"/>
      <c r="L22" s="176">
        <f>L20*I22</f>
        <v>343589353.45200002</v>
      </c>
      <c r="M22" s="176">
        <f>M20*I22</f>
        <v>97101679.545000002</v>
      </c>
      <c r="N22" s="176">
        <f>N20*I22</f>
        <v>823570.8</v>
      </c>
      <c r="O22" s="113"/>
      <c r="P22" s="112"/>
      <c r="Q22" s="113"/>
      <c r="R22" s="114"/>
    </row>
    <row r="23" spans="1:18" ht="14.25" thickBot="1">
      <c r="B23" s="102" t="s">
        <v>81</v>
      </c>
      <c r="C23" s="117">
        <v>281301964</v>
      </c>
      <c r="D23" s="146">
        <v>89719534</v>
      </c>
      <c r="E23" s="104"/>
      <c r="F23" s="175">
        <f>D23/C23</f>
        <v>0.31894385920462326</v>
      </c>
      <c r="G23" s="104">
        <v>32200</v>
      </c>
      <c r="H23" s="104"/>
      <c r="I23" s="119" t="s">
        <v>82</v>
      </c>
      <c r="J23" s="120" t="s">
        <v>83</v>
      </c>
      <c r="K23" s="121"/>
      <c r="L23" s="177">
        <f>L20*I24</f>
        <v>5245638.9840000002</v>
      </c>
      <c r="M23" s="177">
        <f>M20*I24</f>
        <v>1482468.3900000001</v>
      </c>
      <c r="N23" s="177">
        <f>N20*I24</f>
        <v>12573.6</v>
      </c>
      <c r="O23" s="122"/>
      <c r="P23" s="112"/>
      <c r="Q23" s="113"/>
      <c r="R23" s="114"/>
    </row>
    <row r="24" spans="1:18">
      <c r="C24" s="123">
        <f>SUM(C20:C23)</f>
        <v>874273164</v>
      </c>
      <c r="D24" s="123">
        <f>SUM(D20:D23)</f>
        <v>247078065</v>
      </c>
      <c r="E24" s="104"/>
      <c r="F24" s="175">
        <f>D24/C24</f>
        <v>0.28260968673630704</v>
      </c>
      <c r="G24" s="133">
        <f>SUM(G21:G23)</f>
        <v>2095600</v>
      </c>
      <c r="H24" s="104"/>
      <c r="I24" s="115">
        <v>6.0000000000000001E-3</v>
      </c>
      <c r="J24" s="115"/>
      <c r="K24" s="104"/>
      <c r="L24" s="115"/>
      <c r="M24" s="104"/>
      <c r="N24" s="104"/>
      <c r="O24" s="104"/>
      <c r="P24" s="104"/>
      <c r="Q24" s="104"/>
    </row>
    <row r="25" spans="1:18"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</row>
    <row r="26" spans="1:18"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</row>
    <row r="27" spans="1:18">
      <c r="C27" s="1378" t="s">
        <v>84</v>
      </c>
      <c r="D27" s="1378"/>
      <c r="E27" s="1378" t="s">
        <v>84</v>
      </c>
      <c r="F27" s="1378"/>
      <c r="G27" s="1378" t="s">
        <v>84</v>
      </c>
      <c r="H27" s="1378"/>
      <c r="I27" s="1378" t="s">
        <v>84</v>
      </c>
      <c r="J27" s="1378"/>
      <c r="K27" s="1378" t="s">
        <v>84</v>
      </c>
      <c r="L27" s="1378"/>
      <c r="M27" s="1378" t="s">
        <v>84</v>
      </c>
      <c r="N27" s="1378"/>
      <c r="O27" s="1378" t="s">
        <v>84</v>
      </c>
      <c r="P27" s="1378"/>
      <c r="Q27" s="124"/>
    </row>
    <row r="28" spans="1:18">
      <c r="C28" s="1339" t="s">
        <v>56</v>
      </c>
      <c r="D28" s="1339"/>
      <c r="E28" s="126" t="s">
        <v>79</v>
      </c>
      <c r="F28" s="1336" t="s">
        <v>85</v>
      </c>
      <c r="G28" s="1336"/>
      <c r="H28" s="126" t="s">
        <v>79</v>
      </c>
      <c r="I28" s="1336" t="s">
        <v>86</v>
      </c>
      <c r="J28" s="1336"/>
      <c r="K28" s="127" t="s">
        <v>79</v>
      </c>
      <c r="L28" s="1336" t="s">
        <v>87</v>
      </c>
      <c r="M28" s="1336"/>
      <c r="N28" s="1336" t="s">
        <v>57</v>
      </c>
      <c r="O28" s="1336"/>
      <c r="P28" s="1336" t="s">
        <v>59</v>
      </c>
      <c r="Q28" s="1336"/>
      <c r="R28" s="126" t="s">
        <v>79</v>
      </c>
    </row>
    <row r="29" spans="1:18">
      <c r="B29" s="128" t="s">
        <v>61</v>
      </c>
      <c r="C29" s="125"/>
      <c r="D29" s="125"/>
      <c r="E29" s="129">
        <v>6</v>
      </c>
      <c r="F29" s="130">
        <v>2993400</v>
      </c>
      <c r="G29" s="131">
        <v>162200</v>
      </c>
      <c r="H29" s="132">
        <v>6</v>
      </c>
      <c r="I29" s="130">
        <v>243100</v>
      </c>
      <c r="J29" s="131">
        <v>23700</v>
      </c>
      <c r="K29" s="132">
        <v>6</v>
      </c>
      <c r="L29" s="130">
        <v>4581191</v>
      </c>
      <c r="M29" s="131">
        <v>599200</v>
      </c>
      <c r="N29" s="130">
        <v>346100</v>
      </c>
      <c r="O29" s="131">
        <v>21300</v>
      </c>
      <c r="P29" s="130">
        <v>136513</v>
      </c>
      <c r="Q29" s="131">
        <v>43813</v>
      </c>
      <c r="R29" s="129">
        <v>6</v>
      </c>
    </row>
    <row r="30" spans="1:18">
      <c r="A30" s="133">
        <f>C30-D30</f>
        <v>279900</v>
      </c>
      <c r="B30" s="104">
        <v>6</v>
      </c>
      <c r="C30" s="134">
        <v>292600</v>
      </c>
      <c r="D30" s="104">
        <v>12700</v>
      </c>
      <c r="E30" s="129">
        <v>5</v>
      </c>
      <c r="F30" s="130">
        <v>2658500</v>
      </c>
      <c r="G30" s="131">
        <v>123300</v>
      </c>
      <c r="H30" s="132">
        <v>5</v>
      </c>
      <c r="I30" s="130">
        <v>165673</v>
      </c>
      <c r="J30" s="131">
        <v>0</v>
      </c>
      <c r="K30" s="132">
        <v>5</v>
      </c>
      <c r="L30" s="130">
        <v>4911980</v>
      </c>
      <c r="M30" s="131">
        <v>177400</v>
      </c>
      <c r="N30" s="130">
        <f>189100+5300</f>
        <v>194400</v>
      </c>
      <c r="O30" s="131">
        <f>36800+5300</f>
        <v>42100</v>
      </c>
      <c r="P30" s="130">
        <v>59500</v>
      </c>
      <c r="Q30" s="131">
        <v>28600</v>
      </c>
      <c r="R30" s="129">
        <v>5</v>
      </c>
    </row>
    <row r="31" spans="1:18">
      <c r="A31" s="133">
        <f>C31-D31</f>
        <v>240700</v>
      </c>
      <c r="B31" s="104">
        <v>5</v>
      </c>
      <c r="C31" s="134">
        <v>240700</v>
      </c>
      <c r="D31" s="104">
        <v>0</v>
      </c>
      <c r="E31" s="129">
        <v>4</v>
      </c>
      <c r="F31" s="130">
        <v>2367050</v>
      </c>
      <c r="G31" s="131">
        <v>46300</v>
      </c>
      <c r="H31" s="132">
        <v>4</v>
      </c>
      <c r="I31" s="130">
        <v>144400</v>
      </c>
      <c r="J31" s="131">
        <v>0</v>
      </c>
      <c r="K31" s="132">
        <v>4</v>
      </c>
      <c r="L31" s="130">
        <v>3348294</v>
      </c>
      <c r="M31" s="131">
        <v>172612</v>
      </c>
      <c r="N31" s="130">
        <v>71000</v>
      </c>
      <c r="O31" s="131">
        <v>0</v>
      </c>
      <c r="P31" s="130">
        <v>4000</v>
      </c>
      <c r="Q31" s="131">
        <v>0</v>
      </c>
      <c r="R31" s="129">
        <v>4</v>
      </c>
    </row>
    <row r="32" spans="1:18">
      <c r="A32" s="133">
        <f>C32-D32</f>
        <v>140700</v>
      </c>
      <c r="B32" s="104">
        <v>4</v>
      </c>
      <c r="C32" s="134">
        <v>140700</v>
      </c>
      <c r="D32" s="104">
        <v>0</v>
      </c>
      <c r="E32" s="129">
        <v>3</v>
      </c>
      <c r="F32" s="130">
        <v>1446088</v>
      </c>
      <c r="G32" s="131">
        <v>47488</v>
      </c>
      <c r="H32" s="132">
        <v>3</v>
      </c>
      <c r="I32" s="130">
        <v>66100</v>
      </c>
      <c r="J32" s="131">
        <v>10000</v>
      </c>
      <c r="K32" s="132">
        <v>3</v>
      </c>
      <c r="L32" s="135">
        <v>1948800</v>
      </c>
      <c r="M32" s="131">
        <v>10000</v>
      </c>
      <c r="N32" s="135"/>
      <c r="O32" s="131"/>
      <c r="P32" s="130"/>
      <c r="Q32" s="131"/>
      <c r="R32" s="129">
        <v>3</v>
      </c>
    </row>
    <row r="33" spans="1:19">
      <c r="A33" s="133">
        <f>C33-D33</f>
        <v>0</v>
      </c>
      <c r="B33" s="104">
        <v>3</v>
      </c>
      <c r="C33" s="134"/>
      <c r="D33" s="136"/>
      <c r="E33" s="129">
        <v>2</v>
      </c>
      <c r="F33" s="135">
        <v>1570188</v>
      </c>
      <c r="G33" s="103">
        <v>10800</v>
      </c>
      <c r="H33" s="132">
        <v>2</v>
      </c>
      <c r="I33" s="130">
        <v>40600</v>
      </c>
      <c r="J33" s="131">
        <v>0</v>
      </c>
      <c r="K33" s="132">
        <v>2</v>
      </c>
      <c r="L33" s="135">
        <v>2004408</v>
      </c>
      <c r="M33" s="131">
        <v>51900</v>
      </c>
      <c r="N33" s="135"/>
      <c r="O33" s="131"/>
      <c r="P33" s="130">
        <v>6891</v>
      </c>
      <c r="Q33" s="131">
        <v>6891</v>
      </c>
      <c r="R33" s="129">
        <v>2</v>
      </c>
    </row>
    <row r="34" spans="1:19">
      <c r="A34" s="133"/>
      <c r="B34" s="128" t="s">
        <v>62</v>
      </c>
      <c r="C34" s="134"/>
      <c r="D34" s="136"/>
      <c r="E34" s="129">
        <v>31</v>
      </c>
      <c r="F34" s="135">
        <v>787900</v>
      </c>
      <c r="G34" s="103">
        <v>0</v>
      </c>
      <c r="H34" s="132">
        <v>31</v>
      </c>
      <c r="I34" s="135">
        <v>25465</v>
      </c>
      <c r="J34" s="131">
        <v>0</v>
      </c>
      <c r="K34" s="132">
        <v>31</v>
      </c>
      <c r="L34" s="135">
        <v>3032071</v>
      </c>
      <c r="M34" s="131">
        <v>114044</v>
      </c>
      <c r="N34" s="135">
        <v>9200</v>
      </c>
      <c r="O34" s="131">
        <v>9200</v>
      </c>
      <c r="P34" s="130"/>
      <c r="Q34" s="131"/>
      <c r="R34" s="129">
        <v>31</v>
      </c>
    </row>
    <row r="35" spans="1:19">
      <c r="A35" s="133">
        <f>C35-D35</f>
        <v>2378800</v>
      </c>
      <c r="B35" s="104">
        <v>6</v>
      </c>
      <c r="C35" s="105">
        <v>2723250</v>
      </c>
      <c r="D35" s="106">
        <v>344450</v>
      </c>
      <c r="E35" s="129">
        <v>30</v>
      </c>
      <c r="F35" s="135">
        <v>814800</v>
      </c>
      <c r="G35" s="103">
        <v>0</v>
      </c>
      <c r="H35" s="132">
        <v>30</v>
      </c>
      <c r="I35" s="135">
        <v>12900</v>
      </c>
      <c r="J35" s="131">
        <v>0</v>
      </c>
      <c r="K35" s="132">
        <v>30</v>
      </c>
      <c r="L35" s="135">
        <v>1437264</v>
      </c>
      <c r="M35" s="131">
        <v>17000</v>
      </c>
      <c r="N35" s="135"/>
      <c r="O35" s="137"/>
      <c r="P35" s="130"/>
      <c r="Q35" s="131"/>
      <c r="R35" s="129">
        <v>30</v>
      </c>
    </row>
    <row r="36" spans="1:19">
      <c r="A36" s="133">
        <f t="shared" ref="A36:A49" si="0">C36-D36</f>
        <v>2111680</v>
      </c>
      <c r="B36" s="104">
        <v>5</v>
      </c>
      <c r="C36" s="134">
        <v>2286180</v>
      </c>
      <c r="D36" s="104">
        <v>174500</v>
      </c>
      <c r="E36" s="129">
        <v>29</v>
      </c>
      <c r="F36" s="135">
        <v>1146936</v>
      </c>
      <c r="G36" s="103">
        <v>0</v>
      </c>
      <c r="H36" s="132">
        <v>29</v>
      </c>
      <c r="I36" s="135">
        <v>18100</v>
      </c>
      <c r="J36" s="131">
        <v>0</v>
      </c>
      <c r="K36" s="132">
        <v>29</v>
      </c>
      <c r="L36" s="135">
        <v>1345423</v>
      </c>
      <c r="M36" s="131">
        <v>172024</v>
      </c>
      <c r="N36" s="138"/>
      <c r="O36" s="137"/>
      <c r="P36" s="130"/>
      <c r="Q36" s="131"/>
      <c r="R36" s="129">
        <v>29</v>
      </c>
    </row>
    <row r="37" spans="1:19">
      <c r="A37" s="133">
        <f t="shared" si="0"/>
        <v>1864600</v>
      </c>
      <c r="B37" s="104">
        <v>4</v>
      </c>
      <c r="C37" s="134">
        <v>1893281</v>
      </c>
      <c r="D37" s="104">
        <v>28681</v>
      </c>
      <c r="E37" s="129">
        <v>28</v>
      </c>
      <c r="F37" s="135">
        <v>601500</v>
      </c>
      <c r="G37" s="103">
        <v>0</v>
      </c>
      <c r="H37" s="132">
        <v>28</v>
      </c>
      <c r="I37" s="135">
        <v>11900</v>
      </c>
      <c r="J37" s="131">
        <v>0</v>
      </c>
      <c r="K37" s="132">
        <v>28</v>
      </c>
      <c r="L37" s="135">
        <v>1095810</v>
      </c>
      <c r="M37" s="131">
        <v>33170</v>
      </c>
      <c r="N37" s="139"/>
      <c r="O37" s="140"/>
      <c r="P37" s="130"/>
      <c r="Q37" s="131"/>
      <c r="R37" s="129">
        <v>28</v>
      </c>
    </row>
    <row r="38" spans="1:19">
      <c r="A38" s="133">
        <f t="shared" si="0"/>
        <v>1137392</v>
      </c>
      <c r="B38" s="104">
        <v>3</v>
      </c>
      <c r="C38" s="134">
        <v>1247602</v>
      </c>
      <c r="D38" s="104">
        <v>110210</v>
      </c>
      <c r="E38" s="129">
        <v>27</v>
      </c>
      <c r="F38" s="135">
        <v>580900</v>
      </c>
      <c r="G38" s="103">
        <v>0</v>
      </c>
      <c r="H38" s="141"/>
      <c r="I38" s="117"/>
      <c r="J38" s="142"/>
      <c r="K38" s="132">
        <v>27</v>
      </c>
      <c r="L38" s="143">
        <v>1147665</v>
      </c>
      <c r="M38" s="144">
        <v>127571</v>
      </c>
      <c r="N38" s="139"/>
      <c r="O38" s="145"/>
      <c r="P38" s="143"/>
      <c r="Q38" s="144"/>
      <c r="R38" s="129">
        <v>27</v>
      </c>
    </row>
    <row r="39" spans="1:19">
      <c r="A39" s="133">
        <f t="shared" si="0"/>
        <v>1443189</v>
      </c>
      <c r="B39" s="104">
        <v>2</v>
      </c>
      <c r="C39" s="134">
        <v>1453189</v>
      </c>
      <c r="D39" s="104">
        <v>10000</v>
      </c>
      <c r="E39" s="129">
        <v>26</v>
      </c>
      <c r="F39" s="117">
        <v>181100</v>
      </c>
      <c r="G39" s="146">
        <v>21800</v>
      </c>
      <c r="H39" s="141"/>
      <c r="I39" s="139"/>
      <c r="J39" s="147"/>
      <c r="K39" s="132">
        <v>26</v>
      </c>
      <c r="L39" s="143">
        <v>1380900</v>
      </c>
      <c r="M39" s="144">
        <v>63794</v>
      </c>
      <c r="N39" s="139"/>
      <c r="O39" s="145"/>
      <c r="P39" s="130">
        <v>18600</v>
      </c>
      <c r="Q39" s="131">
        <v>18600</v>
      </c>
      <c r="R39" s="129">
        <v>26</v>
      </c>
      <c r="S39" s="148"/>
    </row>
    <row r="40" spans="1:19">
      <c r="A40" s="133">
        <f t="shared" si="0"/>
        <v>1060977</v>
      </c>
      <c r="B40" s="104">
        <v>31</v>
      </c>
      <c r="C40" s="134">
        <v>1136877</v>
      </c>
      <c r="D40" s="106">
        <v>75900</v>
      </c>
      <c r="E40" s="129">
        <v>25</v>
      </c>
      <c r="F40" s="117">
        <v>105700</v>
      </c>
      <c r="G40" s="146">
        <v>43100</v>
      </c>
      <c r="H40" s="141"/>
      <c r="I40" s="139"/>
      <c r="J40" s="147"/>
      <c r="K40" s="132">
        <v>25</v>
      </c>
      <c r="L40" s="117">
        <v>1998321</v>
      </c>
      <c r="M40" s="144">
        <v>67606</v>
      </c>
      <c r="N40" s="139"/>
      <c r="O40" s="147"/>
      <c r="P40" s="103"/>
      <c r="Q40" s="149"/>
      <c r="R40" s="150"/>
      <c r="S40" s="148"/>
    </row>
    <row r="41" spans="1:19">
      <c r="A41" s="133">
        <f t="shared" si="0"/>
        <v>769980</v>
      </c>
      <c r="B41" s="125">
        <v>30</v>
      </c>
      <c r="C41" s="105">
        <v>848380</v>
      </c>
      <c r="D41" s="104">
        <v>78400</v>
      </c>
      <c r="E41" s="129">
        <v>24</v>
      </c>
      <c r="F41" s="105">
        <v>7582800</v>
      </c>
      <c r="G41" s="146">
        <v>8300</v>
      </c>
      <c r="H41" s="141"/>
      <c r="I41" s="139"/>
      <c r="J41" s="147"/>
      <c r="K41" s="132">
        <v>24</v>
      </c>
      <c r="L41" s="117">
        <v>1793747</v>
      </c>
      <c r="M41" s="144">
        <v>31686</v>
      </c>
      <c r="N41" s="139"/>
      <c r="O41" s="147"/>
      <c r="P41" s="103"/>
      <c r="Q41" s="149"/>
      <c r="R41" s="150"/>
      <c r="S41" s="148"/>
    </row>
    <row r="42" spans="1:19">
      <c r="A42" s="133">
        <f t="shared" si="0"/>
        <v>1283094</v>
      </c>
      <c r="B42" s="104">
        <v>29</v>
      </c>
      <c r="C42" s="134">
        <v>1283094</v>
      </c>
      <c r="D42" s="106">
        <v>0</v>
      </c>
      <c r="E42" s="129">
        <v>23</v>
      </c>
      <c r="F42" s="117">
        <v>142300</v>
      </c>
      <c r="G42" s="146">
        <v>0</v>
      </c>
      <c r="H42" s="141"/>
      <c r="I42" s="139"/>
      <c r="J42" s="147"/>
      <c r="K42" s="132">
        <v>23</v>
      </c>
      <c r="L42" s="117">
        <v>1670309</v>
      </c>
      <c r="M42" s="144">
        <v>360800</v>
      </c>
      <c r="N42" s="139"/>
      <c r="O42" s="147"/>
      <c r="P42" s="139"/>
      <c r="Q42" s="147"/>
      <c r="R42" s="151"/>
      <c r="S42" s="148"/>
    </row>
    <row r="43" spans="1:19">
      <c r="A43" s="133">
        <f t="shared" si="0"/>
        <v>836138</v>
      </c>
      <c r="B43" s="125">
        <v>28</v>
      </c>
      <c r="C43" s="105">
        <v>925967</v>
      </c>
      <c r="D43" s="106">
        <v>89829</v>
      </c>
      <c r="E43" s="129">
        <v>22</v>
      </c>
      <c r="F43" s="117">
        <v>114300</v>
      </c>
      <c r="G43" s="146">
        <v>0</v>
      </c>
      <c r="H43" s="141"/>
      <c r="I43" s="138"/>
      <c r="J43" s="152"/>
      <c r="K43" s="132">
        <v>22</v>
      </c>
      <c r="L43" s="117">
        <v>1173714</v>
      </c>
      <c r="M43" s="144">
        <v>9314</v>
      </c>
      <c r="N43" s="139"/>
      <c r="O43" s="147"/>
      <c r="P43" s="138"/>
      <c r="Q43" s="152"/>
      <c r="R43" s="151"/>
      <c r="S43" s="148"/>
    </row>
    <row r="44" spans="1:19">
      <c r="A44" s="133">
        <f t="shared" si="0"/>
        <v>661600</v>
      </c>
      <c r="B44" s="104">
        <v>27</v>
      </c>
      <c r="C44" s="105">
        <v>661600</v>
      </c>
      <c r="D44" s="106">
        <v>0</v>
      </c>
      <c r="E44" s="129">
        <v>21</v>
      </c>
      <c r="F44" s="117">
        <v>104300</v>
      </c>
      <c r="G44" s="146">
        <v>0</v>
      </c>
      <c r="H44" s="141"/>
      <c r="I44" s="138"/>
      <c r="J44" s="152"/>
      <c r="K44" s="132">
        <v>21</v>
      </c>
      <c r="L44" s="117">
        <v>1657919</v>
      </c>
      <c r="M44" s="144">
        <v>0</v>
      </c>
      <c r="N44" s="139"/>
      <c r="O44" s="147"/>
      <c r="P44" s="138"/>
      <c r="Q44" s="152"/>
      <c r="R44" s="151"/>
      <c r="S44" s="148"/>
    </row>
    <row r="45" spans="1:19">
      <c r="A45" s="133">
        <f t="shared" si="0"/>
        <v>420100</v>
      </c>
      <c r="B45" s="125">
        <v>26</v>
      </c>
      <c r="C45" s="105">
        <v>438950</v>
      </c>
      <c r="D45" s="106">
        <v>18850</v>
      </c>
      <c r="E45" s="129">
        <v>20</v>
      </c>
      <c r="F45" s="117">
        <v>7608300</v>
      </c>
      <c r="G45" s="146">
        <v>0</v>
      </c>
      <c r="H45" s="141"/>
      <c r="I45" s="138"/>
      <c r="J45" s="152"/>
      <c r="K45" s="132">
        <v>20</v>
      </c>
      <c r="L45" s="117">
        <v>777909</v>
      </c>
      <c r="M45" s="144">
        <v>30000</v>
      </c>
      <c r="N45" s="139"/>
      <c r="O45" s="147"/>
      <c r="P45" s="138"/>
      <c r="Q45" s="152"/>
      <c r="R45" s="151"/>
      <c r="S45" s="148"/>
    </row>
    <row r="46" spans="1:19">
      <c r="A46" s="133">
        <f t="shared" si="0"/>
        <v>318700</v>
      </c>
      <c r="B46" s="104">
        <v>25</v>
      </c>
      <c r="C46" s="105">
        <v>345700</v>
      </c>
      <c r="D46" s="106">
        <v>27000</v>
      </c>
      <c r="E46" s="129">
        <v>19</v>
      </c>
      <c r="F46" s="117">
        <v>15406700</v>
      </c>
      <c r="G46" s="146">
        <v>0</v>
      </c>
      <c r="H46" s="152"/>
      <c r="I46" s="152"/>
      <c r="J46" s="152"/>
      <c r="K46" s="132">
        <v>19</v>
      </c>
      <c r="L46" s="117">
        <v>288700</v>
      </c>
      <c r="M46" s="144">
        <v>172800</v>
      </c>
      <c r="N46" s="139"/>
      <c r="O46" s="147"/>
      <c r="P46" s="138"/>
      <c r="Q46" s="152"/>
      <c r="R46" s="151"/>
      <c r="S46" s="148"/>
    </row>
    <row r="47" spans="1:19">
      <c r="A47" s="133">
        <f t="shared" si="0"/>
        <v>275900</v>
      </c>
      <c r="B47" s="125">
        <v>24</v>
      </c>
      <c r="C47" s="105">
        <v>275900</v>
      </c>
      <c r="D47" s="106">
        <v>0</v>
      </c>
      <c r="E47" s="129">
        <v>18</v>
      </c>
      <c r="F47" s="117">
        <v>3368500</v>
      </c>
      <c r="G47" s="146">
        <v>2999900</v>
      </c>
      <c r="H47" s="152"/>
      <c r="I47" s="152"/>
      <c r="J47" s="152"/>
      <c r="K47" s="132">
        <v>18</v>
      </c>
      <c r="L47" s="117">
        <v>82000</v>
      </c>
      <c r="M47" s="144">
        <v>8000</v>
      </c>
      <c r="N47" s="138"/>
      <c r="O47" s="152"/>
      <c r="P47" s="138"/>
      <c r="Q47" s="152"/>
      <c r="R47" s="151"/>
    </row>
    <row r="48" spans="1:19">
      <c r="A48" s="133">
        <f t="shared" si="0"/>
        <v>325800</v>
      </c>
      <c r="B48" s="104">
        <v>23</v>
      </c>
      <c r="C48" s="105">
        <v>489700</v>
      </c>
      <c r="D48" s="106">
        <v>163900</v>
      </c>
      <c r="E48" s="129"/>
      <c r="F48" s="139"/>
      <c r="G48" s="147"/>
      <c r="H48" s="152"/>
      <c r="I48" s="152"/>
      <c r="J48" s="152"/>
      <c r="K48" s="224"/>
      <c r="L48" s="117"/>
      <c r="M48" s="144"/>
      <c r="N48" s="138"/>
      <c r="O48" s="152"/>
      <c r="P48" s="138"/>
      <c r="Q48" s="152"/>
      <c r="R48" s="151"/>
    </row>
    <row r="49" spans="1:18">
      <c r="A49" s="133">
        <f t="shared" si="0"/>
        <v>294589</v>
      </c>
      <c r="B49" s="125">
        <v>22</v>
      </c>
      <c r="C49" s="105">
        <v>346589</v>
      </c>
      <c r="D49" s="106">
        <v>52000</v>
      </c>
      <c r="E49" s="151"/>
      <c r="F49" s="117"/>
      <c r="G49" s="146"/>
      <c r="H49" s="103"/>
      <c r="I49" s="103"/>
      <c r="J49" s="103"/>
      <c r="K49" s="225"/>
      <c r="L49" s="117"/>
      <c r="M49" s="146"/>
      <c r="N49" s="135"/>
      <c r="O49" s="103"/>
      <c r="P49" s="135"/>
      <c r="Q49" s="103"/>
      <c r="R49" s="151"/>
    </row>
    <row r="50" spans="1:18">
      <c r="A50" s="133">
        <f>C50-D50</f>
        <v>442468</v>
      </c>
      <c r="B50" s="104">
        <v>21</v>
      </c>
      <c r="C50" s="105">
        <v>442468</v>
      </c>
      <c r="D50" s="106">
        <v>0</v>
      </c>
      <c r="E50" s="151"/>
      <c r="F50" s="117"/>
      <c r="G50" s="146"/>
      <c r="H50" s="103"/>
      <c r="I50" s="103"/>
      <c r="J50" s="103"/>
      <c r="K50" s="153"/>
      <c r="L50" s="117"/>
      <c r="M50" s="146"/>
      <c r="N50" s="135"/>
      <c r="O50" s="103"/>
      <c r="P50" s="135"/>
      <c r="Q50" s="103"/>
      <c r="R50" s="151"/>
    </row>
    <row r="51" spans="1:18">
      <c r="A51" s="133">
        <f>C51-D51</f>
        <v>291472</v>
      </c>
      <c r="B51" s="125">
        <v>20</v>
      </c>
      <c r="C51" s="105">
        <v>291472</v>
      </c>
      <c r="D51" s="106">
        <v>0</v>
      </c>
      <c r="E51" s="151"/>
      <c r="F51" s="117"/>
      <c r="G51" s="146"/>
      <c r="H51" s="103"/>
      <c r="I51" s="103"/>
      <c r="J51" s="103"/>
      <c r="K51" s="153"/>
      <c r="L51" s="117"/>
      <c r="M51" s="146"/>
      <c r="N51" s="135"/>
      <c r="O51" s="103"/>
      <c r="P51" s="135"/>
      <c r="Q51" s="103"/>
      <c r="R51" s="151"/>
    </row>
    <row r="52" spans="1:18">
      <c r="A52" s="133">
        <f>C52-D52</f>
        <v>79800</v>
      </c>
      <c r="B52" s="104">
        <v>19</v>
      </c>
      <c r="C52" s="105">
        <v>106800</v>
      </c>
      <c r="D52" s="106">
        <v>27000</v>
      </c>
      <c r="E52" s="151"/>
      <c r="F52" s="117"/>
      <c r="G52" s="146"/>
      <c r="H52" s="103"/>
      <c r="I52" s="103"/>
      <c r="J52" s="103"/>
      <c r="K52" s="153"/>
      <c r="L52" s="117"/>
      <c r="M52" s="146"/>
      <c r="N52" s="135"/>
      <c r="O52" s="103"/>
      <c r="P52" s="135"/>
      <c r="Q52" s="103"/>
      <c r="R52" s="151"/>
    </row>
    <row r="53" spans="1:18">
      <c r="A53" s="133"/>
      <c r="B53" s="125"/>
      <c r="C53" s="134"/>
      <c r="D53" s="104"/>
      <c r="E53" s="146"/>
      <c r="F53" s="103" t="s">
        <v>88</v>
      </c>
      <c r="G53" s="103" t="s">
        <v>89</v>
      </c>
      <c r="H53" s="103"/>
      <c r="I53" s="103" t="s">
        <v>88</v>
      </c>
      <c r="J53" s="103" t="s">
        <v>89</v>
      </c>
      <c r="K53" s="153"/>
      <c r="L53" s="117"/>
      <c r="M53" s="146"/>
      <c r="N53" s="135"/>
      <c r="O53" s="103"/>
      <c r="P53" s="135"/>
      <c r="Q53" s="103"/>
      <c r="R53" s="151"/>
    </row>
    <row r="54" spans="1:18">
      <c r="A54" s="133">
        <f>C54-D54</f>
        <v>16657579</v>
      </c>
      <c r="B54" s="102"/>
      <c r="C54" s="154">
        <f>SUM(C30:C53)</f>
        <v>17870999</v>
      </c>
      <c r="D54" s="154">
        <f>SUM(D30:D52)</f>
        <v>1213420</v>
      </c>
      <c r="E54" s="118"/>
      <c r="F54" s="155">
        <f>SUM(F29:F52)</f>
        <v>49581262</v>
      </c>
      <c r="G54" s="155">
        <f>SUM(G29:G52)</f>
        <v>3463188</v>
      </c>
      <c r="H54" s="156"/>
      <c r="I54" s="155">
        <f>SUM(I29:I52)</f>
        <v>728238</v>
      </c>
      <c r="J54" s="155">
        <f>SUM(J29:J52)</f>
        <v>33700</v>
      </c>
      <c r="K54" s="156"/>
      <c r="L54" s="155">
        <f t="shared" ref="L54:Q54" si="1">SUM(L29:L52)</f>
        <v>35676425</v>
      </c>
      <c r="M54" s="155">
        <f t="shared" si="1"/>
        <v>2218921</v>
      </c>
      <c r="N54" s="155">
        <f t="shared" si="1"/>
        <v>620700</v>
      </c>
      <c r="O54" s="155">
        <f t="shared" si="1"/>
        <v>72600</v>
      </c>
      <c r="P54" s="155">
        <f t="shared" si="1"/>
        <v>225504</v>
      </c>
      <c r="Q54" s="155">
        <f t="shared" si="1"/>
        <v>97904</v>
      </c>
    </row>
    <row r="55" spans="1:18" s="162" customFormat="1" ht="14.25" thickBot="1">
      <c r="A55" s="157"/>
      <c r="B55" s="158"/>
      <c r="C55" s="159"/>
      <c r="D55" s="159"/>
      <c r="E55" s="116"/>
      <c r="F55" s="160"/>
      <c r="G55" s="160"/>
      <c r="H55" s="161"/>
      <c r="I55" s="160"/>
      <c r="J55" s="160"/>
      <c r="K55" s="161"/>
      <c r="L55" s="160"/>
      <c r="M55" s="160"/>
      <c r="N55" s="160"/>
      <c r="O55" s="160"/>
      <c r="P55" s="160"/>
      <c r="Q55" s="160"/>
    </row>
    <row r="56" spans="1:18">
      <c r="A56" s="109"/>
      <c r="B56" s="110"/>
      <c r="C56" s="111" t="s">
        <v>67</v>
      </c>
      <c r="D56" s="110"/>
      <c r="E56" s="110"/>
      <c r="F56" s="110"/>
      <c r="G56" s="110"/>
      <c r="H56" s="110"/>
      <c r="I56" s="248"/>
      <c r="J56" s="163"/>
      <c r="K56" s="164"/>
      <c r="L56" s="165"/>
      <c r="M56" s="165"/>
    </row>
    <row r="57" spans="1:18">
      <c r="A57" s="166" t="s">
        <v>78</v>
      </c>
      <c r="B57" s="114"/>
      <c r="C57" s="167">
        <f>ROUND(C54*I20,0)</f>
        <v>10740470</v>
      </c>
      <c r="D57" s="167">
        <f>ROUND(D54*I20,0)</f>
        <v>729265</v>
      </c>
      <c r="E57" s="114"/>
      <c r="F57" s="114" t="s">
        <v>90</v>
      </c>
      <c r="G57" s="167">
        <f>ROUND(G54*I57,0)</f>
        <v>3162737</v>
      </c>
      <c r="H57" s="114" t="s">
        <v>91</v>
      </c>
      <c r="I57" s="249">
        <v>0.91324430000000001</v>
      </c>
      <c r="J57" s="251">
        <f>ROUND(F54*I57,0)</f>
        <v>45279805</v>
      </c>
    </row>
    <row r="58" spans="1:18" ht="14.25" thickBot="1">
      <c r="A58" s="168"/>
      <c r="B58" s="169"/>
      <c r="C58" s="169"/>
      <c r="D58" s="169"/>
      <c r="E58" s="169"/>
      <c r="F58" s="121" t="s">
        <v>25</v>
      </c>
      <c r="G58" s="170">
        <f>ROUND(G54*I58,0)</f>
        <v>300451</v>
      </c>
      <c r="H58" s="121" t="s">
        <v>91</v>
      </c>
      <c r="I58" s="250">
        <f>1-I57</f>
        <v>8.6755699999999991E-2</v>
      </c>
      <c r="J58" s="252">
        <f>ROUND(F54*I58,0)</f>
        <v>4301457</v>
      </c>
    </row>
    <row r="59" spans="1:18">
      <c r="F59" s="148"/>
      <c r="G59" s="171"/>
      <c r="H59" s="148"/>
      <c r="I59" s="148"/>
      <c r="J59" s="148"/>
    </row>
    <row r="60" spans="1:18">
      <c r="F60" s="148"/>
      <c r="G60" s="171"/>
      <c r="H60" s="148"/>
      <c r="I60" s="148"/>
      <c r="J60" s="148"/>
    </row>
    <row r="61" spans="1:18">
      <c r="F61" s="148"/>
      <c r="G61" s="171"/>
      <c r="H61" s="148"/>
      <c r="I61" s="148"/>
      <c r="J61" s="148"/>
    </row>
    <row r="62" spans="1:18">
      <c r="F62" s="148"/>
      <c r="G62" s="171"/>
      <c r="H62" s="148"/>
      <c r="I62" s="148"/>
      <c r="J62" s="148"/>
    </row>
    <row r="63" spans="1:18">
      <c r="F63" s="148"/>
      <c r="G63" s="171"/>
      <c r="H63" s="148"/>
      <c r="I63" s="148"/>
      <c r="J63" s="148"/>
    </row>
    <row r="64" spans="1:18">
      <c r="F64" s="148"/>
      <c r="G64" s="171"/>
      <c r="H64" s="148"/>
      <c r="I64" s="148"/>
      <c r="J64" s="148"/>
    </row>
    <row r="65" spans="6:10">
      <c r="F65" s="148"/>
      <c r="G65" s="171"/>
      <c r="H65" s="148"/>
      <c r="I65" s="148"/>
      <c r="J65" s="148"/>
    </row>
    <row r="66" spans="6:10">
      <c r="F66" s="148"/>
      <c r="G66" s="171"/>
      <c r="H66" s="148"/>
      <c r="I66" s="148"/>
      <c r="J66" s="148"/>
    </row>
    <row r="67" spans="6:10">
      <c r="F67" s="148"/>
      <c r="G67" s="171"/>
      <c r="H67" s="148"/>
      <c r="I67" s="148"/>
      <c r="J67" s="148"/>
    </row>
    <row r="68" spans="6:10">
      <c r="F68" s="148"/>
      <c r="G68" s="171"/>
      <c r="H68" s="148"/>
      <c r="I68" s="148"/>
      <c r="J68" s="148"/>
    </row>
    <row r="69" spans="6:10">
      <c r="F69" s="148"/>
      <c r="G69" s="171"/>
      <c r="H69" s="148"/>
      <c r="I69" s="148"/>
      <c r="J69" s="148"/>
    </row>
    <row r="70" spans="6:10">
      <c r="F70" s="148"/>
      <c r="G70" s="171"/>
      <c r="H70" s="148"/>
      <c r="I70" s="148"/>
      <c r="J70" s="148"/>
    </row>
  </sheetData>
  <mergeCells count="23">
    <mergeCell ref="M27:N27"/>
    <mergeCell ref="O27:P27"/>
    <mergeCell ref="C28:D28"/>
    <mergeCell ref="F28:G28"/>
    <mergeCell ref="I28:J28"/>
    <mergeCell ref="L28:M28"/>
    <mergeCell ref="N28:O28"/>
    <mergeCell ref="P28:Q28"/>
    <mergeCell ref="K27:L27"/>
    <mergeCell ref="H7:H9"/>
    <mergeCell ref="C27:D27"/>
    <mergeCell ref="E27:F27"/>
    <mergeCell ref="G27:H27"/>
    <mergeCell ref="I27:J27"/>
    <mergeCell ref="C2:D2"/>
    <mergeCell ref="F2:G2"/>
    <mergeCell ref="I2:J2"/>
    <mergeCell ref="L2:M2"/>
    <mergeCell ref="C1:D1"/>
    <mergeCell ref="E1:F1"/>
    <mergeCell ref="G1:H1"/>
    <mergeCell ref="I1:J1"/>
    <mergeCell ref="K1:L1"/>
  </mergeCells>
  <phoneticPr fontId="3"/>
  <pageMargins left="0.39370078740157483" right="0.39370078740157483" top="0.59055118110236227" bottom="0.19685039370078741" header="0.39370078740157483" footer="0.31496062992125984"/>
  <pageSetup paperSize="9" scale="74" orientation="landscape" cellComments="asDisplayed" r:id="rId1"/>
  <headerFooter>
    <oddHeader>&amp;L&amp;F&amp;C&amp;A</oddHead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P47"/>
  <sheetViews>
    <sheetView tabSelected="1" view="pageBreakPreview" zoomScale="70" zoomScaleNormal="50" zoomScaleSheetLayoutView="70" workbookViewId="0">
      <selection activeCell="H10" sqref="H10"/>
    </sheetView>
  </sheetViews>
  <sheetFormatPr defaultColWidth="9" defaultRowHeight="18.75"/>
  <cols>
    <col min="1" max="1" width="6" style="4" customWidth="1"/>
    <col min="2" max="2" width="16.625" style="4" customWidth="1"/>
    <col min="3" max="3" width="2.625" style="4" customWidth="1"/>
    <col min="4" max="4" width="37.75" style="4" customWidth="1"/>
    <col min="5" max="5" width="16.625" style="4" customWidth="1"/>
    <col min="6" max="8" width="23.5" style="4" customWidth="1"/>
    <col min="9" max="9" width="23.5" style="491" customWidth="1"/>
    <col min="10" max="11" width="23.5" style="4" customWidth="1"/>
    <col min="12" max="13" width="14.625" style="4" customWidth="1"/>
    <col min="14" max="14" width="14.625" style="479" customWidth="1"/>
    <col min="15" max="16" width="14.625" style="4" customWidth="1"/>
    <col min="17" max="16384" width="9" style="4"/>
  </cols>
  <sheetData>
    <row r="1" spans="1:16" ht="25.5" customHeight="1">
      <c r="A1" s="1167" t="s">
        <v>175</v>
      </c>
      <c r="B1" s="1167"/>
      <c r="C1" s="1167"/>
      <c r="D1" s="1167"/>
      <c r="E1" s="1167"/>
      <c r="F1" s="1167"/>
      <c r="G1" s="1167"/>
      <c r="H1" s="1167"/>
      <c r="I1" s="480"/>
      <c r="J1" s="2"/>
      <c r="K1" s="2"/>
      <c r="L1" s="2"/>
      <c r="M1" s="2"/>
      <c r="N1" s="461"/>
      <c r="O1" s="2"/>
      <c r="P1" s="2"/>
    </row>
    <row r="2" spans="1:16" ht="25.5" customHeight="1" thickBot="1">
      <c r="A2" s="2"/>
      <c r="B2" s="2"/>
      <c r="C2" s="2"/>
      <c r="D2" s="2"/>
      <c r="E2" s="2"/>
      <c r="F2" s="2"/>
      <c r="G2" s="2"/>
      <c r="H2" s="2"/>
      <c r="I2" s="480"/>
      <c r="J2" s="2"/>
      <c r="K2" s="2"/>
      <c r="L2" s="2"/>
      <c r="M2" s="2"/>
      <c r="N2" s="461"/>
      <c r="O2" s="1168" t="s">
        <v>141</v>
      </c>
      <c r="P2" s="1168"/>
    </row>
    <row r="3" spans="1:16" ht="25.5" customHeight="1">
      <c r="A3" s="1113" t="s">
        <v>104</v>
      </c>
      <c r="B3" s="1114"/>
      <c r="C3" s="1114"/>
      <c r="D3" s="1114"/>
      <c r="E3" s="1115"/>
      <c r="F3" s="1119" t="s">
        <v>200</v>
      </c>
      <c r="G3" s="1121" t="s">
        <v>201</v>
      </c>
      <c r="H3" s="6" t="s">
        <v>135</v>
      </c>
      <c r="I3" s="481" t="s">
        <v>4</v>
      </c>
      <c r="J3" s="914" t="s">
        <v>5</v>
      </c>
      <c r="K3" s="917" t="s">
        <v>136</v>
      </c>
      <c r="L3" s="1123" t="s">
        <v>137</v>
      </c>
      <c r="M3" s="1124"/>
      <c r="N3" s="462" t="s">
        <v>202</v>
      </c>
      <c r="O3" s="9" t="s">
        <v>140</v>
      </c>
      <c r="P3" s="9" t="s">
        <v>9</v>
      </c>
    </row>
    <row r="4" spans="1:16" ht="25.5" customHeight="1" thickBot="1">
      <c r="A4" s="1116"/>
      <c r="B4" s="1117"/>
      <c r="C4" s="1117"/>
      <c r="D4" s="1117"/>
      <c r="E4" s="1118"/>
      <c r="F4" s="1120"/>
      <c r="G4" s="1122"/>
      <c r="H4" s="495" t="s">
        <v>109</v>
      </c>
      <c r="I4" s="482" t="s">
        <v>10</v>
      </c>
      <c r="J4" s="274" t="s">
        <v>110</v>
      </c>
      <c r="K4" s="303" t="s">
        <v>109</v>
      </c>
      <c r="L4" s="13" t="s">
        <v>12</v>
      </c>
      <c r="M4" s="14" t="s">
        <v>94</v>
      </c>
      <c r="N4" s="463" t="s">
        <v>203</v>
      </c>
      <c r="O4" s="16" t="s">
        <v>138</v>
      </c>
      <c r="P4" s="16" t="s">
        <v>139</v>
      </c>
    </row>
    <row r="5" spans="1:16" ht="25.5" customHeight="1">
      <c r="A5" s="1138" t="s">
        <v>16</v>
      </c>
      <c r="B5" s="1379" t="s">
        <v>17</v>
      </c>
      <c r="C5" s="1165" t="s">
        <v>18</v>
      </c>
      <c r="D5" s="1166"/>
      <c r="E5" s="178" t="s">
        <v>180</v>
      </c>
      <c r="F5" s="226">
        <v>532342000</v>
      </c>
      <c r="G5" s="227">
        <v>569318509</v>
      </c>
      <c r="H5" s="179">
        <v>169272473</v>
      </c>
      <c r="I5" s="483">
        <f>H5-F5</f>
        <v>-363069527</v>
      </c>
      <c r="J5" s="231">
        <v>1160892</v>
      </c>
      <c r="K5" s="253">
        <f>G5-H5+J5</f>
        <v>401206928</v>
      </c>
      <c r="L5" s="805">
        <f>ROUND((H5-J5)/G5,4)</f>
        <v>0.29530000000000001</v>
      </c>
      <c r="M5" s="497">
        <v>0.2258</v>
      </c>
      <c r="N5" s="464">
        <f>(L5-M5)*100</f>
        <v>6.9500000000000011</v>
      </c>
      <c r="O5" s="184">
        <f t="shared" ref="O5:O22" si="0">ROUND(H5/F5,4)</f>
        <v>0.318</v>
      </c>
      <c r="P5" s="185">
        <v>0.99519999999999997</v>
      </c>
    </row>
    <row r="6" spans="1:16" ht="25.5" customHeight="1">
      <c r="A6" s="1139"/>
      <c r="B6" s="1380"/>
      <c r="C6" s="1134" t="s">
        <v>20</v>
      </c>
      <c r="D6" s="1135"/>
      <c r="E6" s="1045" t="s">
        <v>181</v>
      </c>
      <c r="F6" s="228">
        <v>85835000</v>
      </c>
      <c r="G6" s="229">
        <v>18187000</v>
      </c>
      <c r="H6" s="229">
        <v>47160900</v>
      </c>
      <c r="I6" s="484">
        <f>H6-F6</f>
        <v>-38674100</v>
      </c>
      <c r="J6" s="232">
        <v>0</v>
      </c>
      <c r="K6" s="1418">
        <f>G6-H6+J6</f>
        <v>-28973900</v>
      </c>
      <c r="L6" s="806">
        <f t="shared" ref="L6:L22" si="1">ROUND((H6-J6)/G6,4)</f>
        <v>2.5931000000000002</v>
      </c>
      <c r="M6" s="499">
        <v>1</v>
      </c>
      <c r="N6" s="465">
        <f>(L6-M6)*100</f>
        <v>159.31000000000003</v>
      </c>
      <c r="O6" s="192">
        <f t="shared" si="0"/>
        <v>0.5494</v>
      </c>
      <c r="P6" s="193">
        <v>0.99750000000000005</v>
      </c>
    </row>
    <row r="7" spans="1:16" ht="25.5" customHeight="1">
      <c r="A7" s="1139"/>
      <c r="B7" s="1380"/>
      <c r="C7" s="1145" t="s">
        <v>22</v>
      </c>
      <c r="D7" s="1146"/>
      <c r="E7" s="186"/>
      <c r="F7" s="194">
        <f>SUM(F8:F9)</f>
        <v>569830000</v>
      </c>
      <c r="G7" s="195">
        <f>SUM(G8:G9)</f>
        <v>581938200</v>
      </c>
      <c r="H7" s="196">
        <f>H8+H9</f>
        <v>245094800</v>
      </c>
      <c r="I7" s="484">
        <f t="shared" ref="I7:I14" si="2">H7-F7</f>
        <v>-324735200</v>
      </c>
      <c r="J7" s="196">
        <f>J8+J9</f>
        <v>10800</v>
      </c>
      <c r="K7" s="254">
        <f t="shared" ref="K7:K14" si="3">G7-H7+J7</f>
        <v>336854200</v>
      </c>
      <c r="L7" s="806">
        <f t="shared" si="1"/>
        <v>0.42120000000000002</v>
      </c>
      <c r="M7" s="499">
        <v>0.4209</v>
      </c>
      <c r="N7" s="465">
        <f t="shared" ref="N7:N14" si="4">(L7-M7)*100</f>
        <v>3.0000000000002247E-2</v>
      </c>
      <c r="O7" s="192">
        <f t="shared" si="0"/>
        <v>0.43009999999999998</v>
      </c>
      <c r="P7" s="193">
        <v>0.99360000000000004</v>
      </c>
    </row>
    <row r="8" spans="1:16" ht="25.5" customHeight="1">
      <c r="A8" s="1139"/>
      <c r="B8" s="1380"/>
      <c r="C8" s="269"/>
      <c r="D8" s="962" t="s">
        <v>23</v>
      </c>
      <c r="E8" s="1045" t="s">
        <v>182</v>
      </c>
      <c r="F8" s="228">
        <v>520883000</v>
      </c>
      <c r="G8" s="229">
        <v>531874600</v>
      </c>
      <c r="H8" s="187">
        <v>224010501</v>
      </c>
      <c r="I8" s="484">
        <f t="shared" si="2"/>
        <v>-296872499</v>
      </c>
      <c r="J8" s="232">
        <v>9871</v>
      </c>
      <c r="K8" s="254">
        <f t="shared" si="3"/>
        <v>307873970</v>
      </c>
      <c r="L8" s="806">
        <f t="shared" si="1"/>
        <v>0.42120000000000002</v>
      </c>
      <c r="M8" s="499">
        <v>0.4209</v>
      </c>
      <c r="N8" s="465">
        <f t="shared" si="4"/>
        <v>3.0000000000002247E-2</v>
      </c>
      <c r="O8" s="192">
        <f t="shared" si="0"/>
        <v>0.43009999999999998</v>
      </c>
      <c r="P8" s="193">
        <v>0.99360000000000004</v>
      </c>
    </row>
    <row r="9" spans="1:16" ht="25.5" customHeight="1">
      <c r="A9" s="1139"/>
      <c r="B9" s="1380"/>
      <c r="C9" s="270"/>
      <c r="D9" s="202" t="s">
        <v>25</v>
      </c>
      <c r="E9" s="1045" t="s">
        <v>183</v>
      </c>
      <c r="F9" s="228">
        <v>48947000</v>
      </c>
      <c r="G9" s="229">
        <v>50063600</v>
      </c>
      <c r="H9" s="187">
        <v>21084299</v>
      </c>
      <c r="I9" s="484">
        <f t="shared" si="2"/>
        <v>-27862701</v>
      </c>
      <c r="J9" s="232">
        <v>929</v>
      </c>
      <c r="K9" s="254">
        <f t="shared" si="3"/>
        <v>28980230</v>
      </c>
      <c r="L9" s="806">
        <f t="shared" si="1"/>
        <v>0.42109999999999997</v>
      </c>
      <c r="M9" s="499">
        <v>0.4209</v>
      </c>
      <c r="N9" s="465">
        <f t="shared" si="4"/>
        <v>1.9999999999997797E-2</v>
      </c>
      <c r="O9" s="192">
        <f t="shared" si="0"/>
        <v>0.43080000000000002</v>
      </c>
      <c r="P9" s="193">
        <v>0.99360000000000004</v>
      </c>
    </row>
    <row r="10" spans="1:16" ht="25.5" customHeight="1">
      <c r="A10" s="1139"/>
      <c r="B10" s="1380"/>
      <c r="C10" s="1134" t="s">
        <v>27</v>
      </c>
      <c r="D10" s="1135"/>
      <c r="E10" s="1045" t="s">
        <v>184</v>
      </c>
      <c r="F10" s="228">
        <v>34382000</v>
      </c>
      <c r="G10" s="229">
        <v>34382700</v>
      </c>
      <c r="H10" s="187">
        <v>34382700</v>
      </c>
      <c r="I10" s="484">
        <f t="shared" si="2"/>
        <v>700</v>
      </c>
      <c r="J10" s="232">
        <v>0</v>
      </c>
      <c r="K10" s="254">
        <f t="shared" si="3"/>
        <v>0</v>
      </c>
      <c r="L10" s="806">
        <f t="shared" si="1"/>
        <v>1</v>
      </c>
      <c r="M10" s="499">
        <v>1</v>
      </c>
      <c r="N10" s="465">
        <f t="shared" si="4"/>
        <v>0</v>
      </c>
      <c r="O10" s="192">
        <f t="shared" si="0"/>
        <v>1</v>
      </c>
      <c r="P10" s="193">
        <v>1</v>
      </c>
    </row>
    <row r="11" spans="1:16" ht="25.5" customHeight="1">
      <c r="A11" s="1139"/>
      <c r="B11" s="1380"/>
      <c r="C11" s="1134" t="s">
        <v>116</v>
      </c>
      <c r="D11" s="1135"/>
      <c r="E11" s="1045" t="s">
        <v>185</v>
      </c>
      <c r="F11" s="228">
        <v>36340000</v>
      </c>
      <c r="G11" s="229">
        <v>36707700</v>
      </c>
      <c r="H11" s="187">
        <v>35694500</v>
      </c>
      <c r="I11" s="484">
        <f t="shared" si="2"/>
        <v>-645500</v>
      </c>
      <c r="J11" s="232">
        <v>0</v>
      </c>
      <c r="K11" s="254">
        <f t="shared" si="3"/>
        <v>1013200</v>
      </c>
      <c r="L11" s="806">
        <f t="shared" si="1"/>
        <v>0.97240000000000004</v>
      </c>
      <c r="M11" s="499">
        <v>0.97640000000000005</v>
      </c>
      <c r="N11" s="465">
        <f t="shared" si="4"/>
        <v>-0.40000000000000036</v>
      </c>
      <c r="O11" s="192">
        <f t="shared" si="0"/>
        <v>0.98219999999999996</v>
      </c>
      <c r="P11" s="193">
        <v>0.99239999999999995</v>
      </c>
    </row>
    <row r="12" spans="1:16" ht="25.5" customHeight="1">
      <c r="A12" s="1139"/>
      <c r="B12" s="1380"/>
      <c r="C12" s="1134" t="s">
        <v>33</v>
      </c>
      <c r="D12" s="1135"/>
      <c r="E12" s="1045" t="s">
        <v>186</v>
      </c>
      <c r="F12" s="228">
        <v>100276000</v>
      </c>
      <c r="G12" s="187">
        <v>33303831</v>
      </c>
      <c r="H12" s="187">
        <v>33303831</v>
      </c>
      <c r="I12" s="484">
        <f t="shared" si="2"/>
        <v>-66972169</v>
      </c>
      <c r="J12" s="232">
        <v>0</v>
      </c>
      <c r="K12" s="254">
        <f t="shared" si="3"/>
        <v>0</v>
      </c>
      <c r="L12" s="806">
        <f t="shared" si="1"/>
        <v>1</v>
      </c>
      <c r="M12" s="499">
        <v>1</v>
      </c>
      <c r="N12" s="465">
        <f t="shared" si="4"/>
        <v>0</v>
      </c>
      <c r="O12" s="192">
        <f t="shared" si="0"/>
        <v>0.33210000000000001</v>
      </c>
      <c r="P12" s="193">
        <v>1</v>
      </c>
    </row>
    <row r="13" spans="1:16" ht="25.5" customHeight="1">
      <c r="A13" s="1139"/>
      <c r="B13" s="1380"/>
      <c r="C13" s="1134" t="s">
        <v>35</v>
      </c>
      <c r="D13" s="1135"/>
      <c r="E13" s="1045" t="s">
        <v>187</v>
      </c>
      <c r="F13" s="229">
        <v>1075000</v>
      </c>
      <c r="G13" s="200">
        <v>0</v>
      </c>
      <c r="H13" s="1073">
        <v>0</v>
      </c>
      <c r="I13" s="484">
        <f t="shared" si="2"/>
        <v>-1075000</v>
      </c>
      <c r="J13" s="1046">
        <v>0</v>
      </c>
      <c r="K13" s="254">
        <f t="shared" si="3"/>
        <v>0</v>
      </c>
      <c r="L13" s="806">
        <v>0</v>
      </c>
      <c r="M13" s="1047">
        <v>1</v>
      </c>
      <c r="N13" s="465">
        <f t="shared" si="4"/>
        <v>-100</v>
      </c>
      <c r="O13" s="192">
        <f t="shared" si="0"/>
        <v>0</v>
      </c>
      <c r="P13" s="1074">
        <v>1</v>
      </c>
    </row>
    <row r="14" spans="1:16" ht="25.5" customHeight="1" thickBot="1">
      <c r="A14" s="1139"/>
      <c r="B14" s="1381"/>
      <c r="C14" s="1387" t="s">
        <v>29</v>
      </c>
      <c r="D14" s="1388"/>
      <c r="E14" s="1080" t="s">
        <v>188</v>
      </c>
      <c r="F14" s="1081">
        <v>332000</v>
      </c>
      <c r="G14" s="1082">
        <v>399800</v>
      </c>
      <c r="H14" s="1083">
        <v>399800</v>
      </c>
      <c r="I14" s="1084">
        <f t="shared" si="2"/>
        <v>67800</v>
      </c>
      <c r="J14" s="1085">
        <v>0</v>
      </c>
      <c r="K14" s="1086">
        <f t="shared" si="3"/>
        <v>0</v>
      </c>
      <c r="L14" s="1087">
        <f t="shared" ref="L14" si="5">ROUND((H14-J14)/G14,4)</f>
        <v>1</v>
      </c>
      <c r="M14" s="1088">
        <v>1</v>
      </c>
      <c r="N14" s="1089">
        <f t="shared" si="4"/>
        <v>0</v>
      </c>
      <c r="O14" s="1090">
        <f t="shared" ref="O14" si="6">ROUND(H14/F14,4)</f>
        <v>1.2041999999999999</v>
      </c>
      <c r="P14" s="1091">
        <v>1</v>
      </c>
    </row>
    <row r="15" spans="1:16" ht="25.5" customHeight="1" thickTop="1" thickBot="1">
      <c r="A15" s="1139"/>
      <c r="B15" s="1147" t="s">
        <v>37</v>
      </c>
      <c r="C15" s="1148"/>
      <c r="D15" s="1148"/>
      <c r="E15" s="1149"/>
      <c r="F15" s="204">
        <f>F5+F6+F7+F10+F11+F12+F13+F14</f>
        <v>1360412000</v>
      </c>
      <c r="G15" s="204">
        <f t="shared" ref="G15:K15" si="7">G5+G6+G7+G10+G11+G12+G13+G14</f>
        <v>1274237740</v>
      </c>
      <c r="H15" s="204">
        <f>H5+H6+H7+H10+H11+H12+H13+H14</f>
        <v>565309004</v>
      </c>
      <c r="I15" s="486">
        <f>I5+I6+I7+I10+I11+I12+I13+I14</f>
        <v>-795102996</v>
      </c>
      <c r="J15" s="204">
        <f>J5+J6+J7+J10+J11+J12+J13+J14</f>
        <v>1171692</v>
      </c>
      <c r="K15" s="204">
        <f t="shared" si="7"/>
        <v>710100428</v>
      </c>
      <c r="L15" s="500">
        <f t="shared" si="1"/>
        <v>0.44269999999999998</v>
      </c>
      <c r="M15" s="501">
        <v>0.4052</v>
      </c>
      <c r="N15" s="467">
        <f t="shared" ref="N15" si="8">SUM(L15-M15)*100</f>
        <v>3.7499999999999978</v>
      </c>
      <c r="O15" s="312">
        <f t="shared" si="0"/>
        <v>0.41549999999999998</v>
      </c>
      <c r="P15" s="313">
        <v>0.99509999999999998</v>
      </c>
    </row>
    <row r="16" spans="1:16" ht="25.5" customHeight="1">
      <c r="A16" s="1139"/>
      <c r="B16" s="1150" t="s">
        <v>38</v>
      </c>
      <c r="C16" s="1153" t="s">
        <v>18</v>
      </c>
      <c r="D16" s="1121"/>
      <c r="E16" s="66" t="s">
        <v>189</v>
      </c>
      <c r="F16" s="234">
        <v>2387000</v>
      </c>
      <c r="G16" s="235">
        <v>11326664</v>
      </c>
      <c r="H16" s="18">
        <v>590630</v>
      </c>
      <c r="I16" s="487">
        <f>H16-F16</f>
        <v>-1796370</v>
      </c>
      <c r="J16" s="240">
        <v>0</v>
      </c>
      <c r="K16" s="255">
        <f>G16-H16+J16</f>
        <v>10736034</v>
      </c>
      <c r="L16" s="1093">
        <f t="shared" si="1"/>
        <v>5.21E-2</v>
      </c>
      <c r="M16" s="503">
        <v>3.8399999999999997E-2</v>
      </c>
      <c r="N16" s="468">
        <f>(L16-M16)*100</f>
        <v>1.3700000000000003</v>
      </c>
      <c r="O16" s="330">
        <f t="shared" si="0"/>
        <v>0.24740000000000001</v>
      </c>
      <c r="P16" s="72">
        <v>0.1573</v>
      </c>
    </row>
    <row r="17" spans="1:16" ht="25.5" customHeight="1">
      <c r="A17" s="1139"/>
      <c r="B17" s="1151"/>
      <c r="C17" s="1154" t="s">
        <v>20</v>
      </c>
      <c r="D17" s="1155"/>
      <c r="E17" s="1048" t="s">
        <v>191</v>
      </c>
      <c r="F17" s="236">
        <v>40000</v>
      </c>
      <c r="G17" s="237">
        <v>647800</v>
      </c>
      <c r="H17" s="26">
        <v>65500</v>
      </c>
      <c r="I17" s="488">
        <f>H17-F17</f>
        <v>25500</v>
      </c>
      <c r="J17" s="241">
        <v>0</v>
      </c>
      <c r="K17" s="256">
        <f>G17-H17+J17</f>
        <v>582300</v>
      </c>
      <c r="L17" s="506">
        <f t="shared" si="1"/>
        <v>0.1011</v>
      </c>
      <c r="M17" s="505">
        <v>9.5000000000000001E-2</v>
      </c>
      <c r="N17" s="469">
        <f>(L17-M17)*100</f>
        <v>0.60999999999999943</v>
      </c>
      <c r="O17" s="30">
        <f t="shared" si="0"/>
        <v>1.6375</v>
      </c>
      <c r="P17" s="31">
        <v>0.24310000000000001</v>
      </c>
    </row>
    <row r="18" spans="1:16" ht="25.5" customHeight="1">
      <c r="A18" s="1139"/>
      <c r="B18" s="1151"/>
      <c r="C18" s="1156" t="s">
        <v>22</v>
      </c>
      <c r="D18" s="1157"/>
      <c r="E18" s="1048" t="s">
        <v>192</v>
      </c>
      <c r="F18" s="236">
        <v>8786000</v>
      </c>
      <c r="G18" s="237">
        <v>39082726</v>
      </c>
      <c r="H18" s="26">
        <v>2991704</v>
      </c>
      <c r="I18" s="488">
        <f t="shared" ref="I18:I20" si="9">H18-F18</f>
        <v>-5794296</v>
      </c>
      <c r="J18" s="241">
        <v>0</v>
      </c>
      <c r="K18" s="256">
        <f t="shared" ref="K18:K20" si="10">G18-H18+J18</f>
        <v>36091022</v>
      </c>
      <c r="L18" s="506">
        <f t="shared" si="1"/>
        <v>7.6499999999999999E-2</v>
      </c>
      <c r="M18" s="505">
        <v>7.0300000000000001E-2</v>
      </c>
      <c r="N18" s="469">
        <f t="shared" ref="N18:N20" si="11">(L18-M18)*100</f>
        <v>0.61999999999999966</v>
      </c>
      <c r="O18" s="30">
        <f t="shared" si="0"/>
        <v>0.34050000000000002</v>
      </c>
      <c r="P18" s="31">
        <v>0.18379999999999999</v>
      </c>
    </row>
    <row r="19" spans="1:16" s="38" customFormat="1" ht="25.5" customHeight="1">
      <c r="A19" s="1139"/>
      <c r="B19" s="1151"/>
      <c r="C19" s="1154" t="s">
        <v>116</v>
      </c>
      <c r="D19" s="1155"/>
      <c r="E19" s="1048" t="s">
        <v>194</v>
      </c>
      <c r="F19" s="236">
        <v>156000</v>
      </c>
      <c r="G19" s="237">
        <v>782765</v>
      </c>
      <c r="H19" s="26">
        <v>62900</v>
      </c>
      <c r="I19" s="488">
        <f t="shared" si="9"/>
        <v>-93100</v>
      </c>
      <c r="J19" s="241">
        <v>0</v>
      </c>
      <c r="K19" s="256">
        <f t="shared" si="10"/>
        <v>719865</v>
      </c>
      <c r="L19" s="506">
        <f t="shared" si="1"/>
        <v>8.0399999999999999E-2</v>
      </c>
      <c r="M19" s="507">
        <v>4.6300000000000001E-2</v>
      </c>
      <c r="N19" s="469">
        <f t="shared" si="11"/>
        <v>3.4099999999999997</v>
      </c>
      <c r="O19" s="36">
        <f t="shared" si="0"/>
        <v>0.4032</v>
      </c>
      <c r="P19" s="37">
        <v>0.22270000000000001</v>
      </c>
    </row>
    <row r="20" spans="1:16" ht="25.5" customHeight="1" thickBot="1">
      <c r="A20" s="1139"/>
      <c r="B20" s="1382"/>
      <c r="C20" s="1383" t="s">
        <v>43</v>
      </c>
      <c r="D20" s="1384"/>
      <c r="E20" s="1077" t="s">
        <v>193</v>
      </c>
      <c r="F20" s="1094">
        <v>895000</v>
      </c>
      <c r="G20" s="1095">
        <v>4048936</v>
      </c>
      <c r="H20" s="1096">
        <v>281596</v>
      </c>
      <c r="I20" s="1097">
        <f t="shared" si="9"/>
        <v>-613404</v>
      </c>
      <c r="J20" s="338">
        <v>0</v>
      </c>
      <c r="K20" s="1098">
        <f t="shared" si="10"/>
        <v>3767340</v>
      </c>
      <c r="L20" s="1092">
        <f t="shared" si="1"/>
        <v>6.9500000000000006E-2</v>
      </c>
      <c r="M20" s="1099">
        <v>6.5299999999999997E-2</v>
      </c>
      <c r="N20" s="1100">
        <f t="shared" si="11"/>
        <v>0.42000000000000093</v>
      </c>
      <c r="O20" s="1101">
        <f t="shared" si="0"/>
        <v>0.31459999999999999</v>
      </c>
      <c r="P20" s="1102">
        <v>0.16889999999999999</v>
      </c>
    </row>
    <row r="21" spans="1:16" ht="25.5" customHeight="1" thickTop="1" thickBot="1">
      <c r="A21" s="1139"/>
      <c r="B21" s="1160" t="s">
        <v>45</v>
      </c>
      <c r="C21" s="1161"/>
      <c r="D21" s="1161"/>
      <c r="E21" s="1162"/>
      <c r="F21" s="319">
        <f>SUM(F16:F20)</f>
        <v>12264000</v>
      </c>
      <c r="G21" s="320">
        <f>SUM(G16,G17,G18,G19,G20)</f>
        <v>55888891</v>
      </c>
      <c r="H21" s="320">
        <f t="shared" ref="H21:K21" si="12">SUM(H16,H17,H18,H19,H20)</f>
        <v>3992330</v>
      </c>
      <c r="I21" s="490">
        <f>SUM(I16,I17,I18,I19,I20)</f>
        <v>-8271670</v>
      </c>
      <c r="J21" s="320">
        <f t="shared" si="12"/>
        <v>0</v>
      </c>
      <c r="K21" s="321">
        <f t="shared" si="12"/>
        <v>51896561</v>
      </c>
      <c r="L21" s="1092">
        <f t="shared" si="1"/>
        <v>7.1400000000000005E-2</v>
      </c>
      <c r="M21" s="511">
        <v>6.4299999999999996E-2</v>
      </c>
      <c r="N21" s="472">
        <f>(L21-M21)*100</f>
        <v>0.71000000000000085</v>
      </c>
      <c r="O21" s="325">
        <f t="shared" si="0"/>
        <v>0.32550000000000001</v>
      </c>
      <c r="P21" s="326">
        <v>0.17910000000000001</v>
      </c>
    </row>
    <row r="22" spans="1:16" ht="25.5" customHeight="1" thickTop="1" thickBot="1">
      <c r="A22" s="1140"/>
      <c r="B22" s="1116" t="s">
        <v>46</v>
      </c>
      <c r="C22" s="1117"/>
      <c r="D22" s="1117"/>
      <c r="E22" s="1118"/>
      <c r="F22" s="1049">
        <f>F15+F21</f>
        <v>1372676000</v>
      </c>
      <c r="G22" s="1050">
        <f t="shared" ref="G22:K22" si="13">G15+G21</f>
        <v>1330126631</v>
      </c>
      <c r="H22" s="1050">
        <f t="shared" si="13"/>
        <v>569301334</v>
      </c>
      <c r="I22" s="1054">
        <f t="shared" si="13"/>
        <v>-803374666</v>
      </c>
      <c r="J22" s="1050">
        <f t="shared" si="13"/>
        <v>1171692</v>
      </c>
      <c r="K22" s="1051">
        <f t="shared" si="13"/>
        <v>761996989</v>
      </c>
      <c r="L22" s="809">
        <f t="shared" si="1"/>
        <v>0.42709999999999998</v>
      </c>
      <c r="M22" s="513">
        <v>0.38900000000000001</v>
      </c>
      <c r="N22" s="473">
        <f>(L22-M22)*100</f>
        <v>3.8099999999999969</v>
      </c>
      <c r="O22" s="95">
        <f t="shared" si="0"/>
        <v>0.41470000000000001</v>
      </c>
      <c r="P22" s="96">
        <v>0.95989999999999998</v>
      </c>
    </row>
    <row r="23" spans="1:16" ht="18" customHeight="1" thickBot="1">
      <c r="B23" s="60"/>
      <c r="C23" s="60"/>
      <c r="D23" s="60"/>
      <c r="E23" s="60"/>
      <c r="J23" s="802"/>
      <c r="L23" s="61"/>
      <c r="M23" s="61"/>
      <c r="N23" s="474"/>
      <c r="O23" s="62"/>
      <c r="P23" s="62"/>
    </row>
    <row r="24" spans="1:16" ht="25.5" customHeight="1">
      <c r="A24" s="1113" t="s">
        <v>104</v>
      </c>
      <c r="B24" s="1114"/>
      <c r="C24" s="1114"/>
      <c r="D24" s="1114"/>
      <c r="E24" s="1115"/>
      <c r="F24" s="1119" t="s">
        <v>200</v>
      </c>
      <c r="G24" s="1121" t="s">
        <v>201</v>
      </c>
      <c r="H24" s="6" t="s">
        <v>135</v>
      </c>
      <c r="I24" s="481" t="s">
        <v>4</v>
      </c>
      <c r="J24" s="914" t="s">
        <v>5</v>
      </c>
      <c r="K24" s="963" t="s">
        <v>136</v>
      </c>
      <c r="L24" s="1123" t="s">
        <v>137</v>
      </c>
      <c r="M24" s="1124"/>
      <c r="N24" s="1061" t="s">
        <v>95</v>
      </c>
      <c r="O24" s="9" t="s">
        <v>140</v>
      </c>
      <c r="P24" s="1059" t="s">
        <v>9</v>
      </c>
    </row>
    <row r="25" spans="1:16" ht="25.5" customHeight="1" thickBot="1">
      <c r="A25" s="1116"/>
      <c r="B25" s="1385"/>
      <c r="C25" s="1385"/>
      <c r="D25" s="1385"/>
      <c r="E25" s="1386"/>
      <c r="F25" s="1120"/>
      <c r="G25" s="1122"/>
      <c r="H25" s="1037" t="s">
        <v>109</v>
      </c>
      <c r="I25" s="1038" t="s">
        <v>10</v>
      </c>
      <c r="J25" s="1039" t="s">
        <v>110</v>
      </c>
      <c r="K25" s="1055" t="s">
        <v>109</v>
      </c>
      <c r="L25" s="1040" t="s">
        <v>12</v>
      </c>
      <c r="M25" s="1041" t="s">
        <v>94</v>
      </c>
      <c r="N25" s="1062" t="s">
        <v>13</v>
      </c>
      <c r="O25" s="1042" t="s">
        <v>138</v>
      </c>
      <c r="P25" s="1060" t="s">
        <v>139</v>
      </c>
    </row>
    <row r="26" spans="1:16" ht="25.5" customHeight="1">
      <c r="A26" s="1138" t="s">
        <v>47</v>
      </c>
      <c r="B26" s="1389" t="s">
        <v>17</v>
      </c>
      <c r="C26" s="1406" t="s">
        <v>176</v>
      </c>
      <c r="D26" s="1407"/>
      <c r="E26" s="178" t="s">
        <v>180</v>
      </c>
      <c r="F26" s="227">
        <v>199863000</v>
      </c>
      <c r="G26" s="1043">
        <v>203491900</v>
      </c>
      <c r="H26" s="1043">
        <v>17825805</v>
      </c>
      <c r="I26" s="1052">
        <f>H26-F26</f>
        <v>-182037195</v>
      </c>
      <c r="J26" s="1075">
        <v>298243</v>
      </c>
      <c r="K26" s="1056">
        <f>G26-H26+J26</f>
        <v>185964338</v>
      </c>
      <c r="L26" s="805">
        <f>ROUND((H26-J26)/G26,4)</f>
        <v>8.6099999999999996E-2</v>
      </c>
      <c r="M26" s="1065" t="s">
        <v>199</v>
      </c>
      <c r="N26" s="1063" t="s">
        <v>199</v>
      </c>
      <c r="O26" s="184">
        <f>ROUND(H26/F26,4)</f>
        <v>8.9200000000000002E-2</v>
      </c>
      <c r="P26" s="1063">
        <v>0.98270000000000002</v>
      </c>
    </row>
    <row r="27" spans="1:16" ht="25.5" customHeight="1">
      <c r="A27" s="1139"/>
      <c r="B27" s="1390"/>
      <c r="C27" s="1408" t="s">
        <v>177</v>
      </c>
      <c r="D27" s="1409"/>
      <c r="E27" s="1045" t="s">
        <v>189</v>
      </c>
      <c r="F27" s="229">
        <v>56500000</v>
      </c>
      <c r="G27" s="200">
        <v>61647000</v>
      </c>
      <c r="H27" s="200">
        <v>4944722</v>
      </c>
      <c r="I27" s="484">
        <f t="shared" ref="I27:I29" si="14">H27-F27</f>
        <v>-51555278</v>
      </c>
      <c r="J27" s="1078">
        <v>50986</v>
      </c>
      <c r="K27" s="1057">
        <f t="shared" ref="K27:K29" si="15">G27-H27+J27</f>
        <v>56753264</v>
      </c>
      <c r="L27" s="806">
        <f t="shared" ref="L27:L29" si="16">ROUND((H27-J27)/G27,4)</f>
        <v>7.9399999999999998E-2</v>
      </c>
      <c r="M27" s="1066" t="s">
        <v>199</v>
      </c>
      <c r="N27" s="1064" t="s">
        <v>199</v>
      </c>
      <c r="O27" s="192">
        <f t="shared" ref="O27:O29" si="17">ROUND(H27/F27,4)</f>
        <v>8.7499999999999994E-2</v>
      </c>
      <c r="P27" s="1064">
        <v>0.98450000000000004</v>
      </c>
    </row>
    <row r="28" spans="1:16" ht="25.5" customHeight="1">
      <c r="A28" s="1139"/>
      <c r="B28" s="1390"/>
      <c r="C28" s="1408" t="s">
        <v>178</v>
      </c>
      <c r="D28" s="1409"/>
      <c r="E28" s="1045" t="s">
        <v>190</v>
      </c>
      <c r="F28" s="229">
        <v>21300000</v>
      </c>
      <c r="G28" s="200">
        <v>22915800</v>
      </c>
      <c r="H28" s="200">
        <v>1308109</v>
      </c>
      <c r="I28" s="484">
        <f t="shared" si="14"/>
        <v>-19991891</v>
      </c>
      <c r="J28" s="1078">
        <v>0</v>
      </c>
      <c r="K28" s="1057">
        <f t="shared" si="15"/>
        <v>21607691</v>
      </c>
      <c r="L28" s="806">
        <f t="shared" si="16"/>
        <v>5.7099999999999998E-2</v>
      </c>
      <c r="M28" s="1066" t="s">
        <v>199</v>
      </c>
      <c r="N28" s="1064" t="s">
        <v>199</v>
      </c>
      <c r="O28" s="192">
        <f t="shared" si="17"/>
        <v>6.1400000000000003E-2</v>
      </c>
      <c r="P28" s="1064">
        <v>0.97799999999999998</v>
      </c>
    </row>
    <row r="29" spans="1:16" ht="25.5" customHeight="1" thickBot="1">
      <c r="A29" s="1139"/>
      <c r="B29" s="1391"/>
      <c r="C29" s="1410" t="s">
        <v>179</v>
      </c>
      <c r="D29" s="1411"/>
      <c r="E29" s="1080" t="s">
        <v>195</v>
      </c>
      <c r="F29" s="1082">
        <v>7390000</v>
      </c>
      <c r="G29" s="1103">
        <v>7793400</v>
      </c>
      <c r="H29" s="1103">
        <v>440564</v>
      </c>
      <c r="I29" s="1084">
        <f t="shared" si="14"/>
        <v>-6949436</v>
      </c>
      <c r="J29" s="1104">
        <v>35571</v>
      </c>
      <c r="K29" s="1105">
        <f t="shared" si="15"/>
        <v>7388407</v>
      </c>
      <c r="L29" s="1087">
        <f t="shared" si="16"/>
        <v>5.1999999999999998E-2</v>
      </c>
      <c r="M29" s="1106" t="s">
        <v>199</v>
      </c>
      <c r="N29" s="1107" t="s">
        <v>199</v>
      </c>
      <c r="O29" s="1090">
        <f t="shared" si="17"/>
        <v>5.96E-2</v>
      </c>
      <c r="P29" s="1107" t="s">
        <v>199</v>
      </c>
    </row>
    <row r="30" spans="1:16" ht="25.5" customHeight="1" thickTop="1" thickBot="1">
      <c r="A30" s="1139"/>
      <c r="B30" s="1116" t="s">
        <v>45</v>
      </c>
      <c r="C30" s="1117"/>
      <c r="D30" s="1117"/>
      <c r="E30" s="1118"/>
      <c r="F30" s="305">
        <f>SUM(F26:F29)</f>
        <v>285053000</v>
      </c>
      <c r="G30" s="305">
        <f t="shared" ref="G30:K30" si="18">SUM(G26:G29)</f>
        <v>295848100</v>
      </c>
      <c r="H30" s="305">
        <f t="shared" si="18"/>
        <v>24519200</v>
      </c>
      <c r="I30" s="1053">
        <f t="shared" si="18"/>
        <v>-260533800</v>
      </c>
      <c r="J30" s="305">
        <f t="shared" si="18"/>
        <v>384800</v>
      </c>
      <c r="K30" s="1058">
        <f t="shared" si="18"/>
        <v>271713700</v>
      </c>
      <c r="L30" s="809">
        <f>ROUND((H30-J30)/G30,4)</f>
        <v>8.1600000000000006E-2</v>
      </c>
      <c r="M30" s="513">
        <v>7.4700000000000003E-2</v>
      </c>
      <c r="N30" s="473">
        <f>(L30-M30)*100</f>
        <v>0.69000000000000039</v>
      </c>
      <c r="O30" s="95">
        <f>ROUND(H30/F30,4)</f>
        <v>8.5999999999999993E-2</v>
      </c>
      <c r="P30" s="1076">
        <v>0.98270000000000002</v>
      </c>
    </row>
    <row r="31" spans="1:16" s="38" customFormat="1" ht="25.5" customHeight="1">
      <c r="A31" s="1139"/>
      <c r="B31" s="1392" t="s">
        <v>38</v>
      </c>
      <c r="C31" s="1412" t="s">
        <v>176</v>
      </c>
      <c r="D31" s="1413"/>
      <c r="E31" s="66" t="s">
        <v>180</v>
      </c>
      <c r="F31" s="235">
        <v>3862000</v>
      </c>
      <c r="G31" s="18">
        <v>24762078</v>
      </c>
      <c r="H31" s="18">
        <v>1380246</v>
      </c>
      <c r="I31" s="487">
        <f>H31-F31</f>
        <v>-2481754</v>
      </c>
      <c r="J31" s="240">
        <v>0</v>
      </c>
      <c r="K31" s="255">
        <f>G31-H31+J31</f>
        <v>23381832</v>
      </c>
      <c r="L31" s="1093">
        <f t="shared" ref="L31:L33" si="19">ROUND((H31-J31)/G31,4)</f>
        <v>5.57E-2</v>
      </c>
      <c r="M31" s="1067" t="s">
        <v>199</v>
      </c>
      <c r="N31" s="1067" t="s">
        <v>199</v>
      </c>
      <c r="O31" s="71">
        <f t="shared" ref="O31:O32" si="20">ROUND(H31/F31,4)</f>
        <v>0.3574</v>
      </c>
      <c r="P31" s="1067">
        <v>0.14729999999999999</v>
      </c>
    </row>
    <row r="32" spans="1:16" s="38" customFormat="1" ht="25.5" customHeight="1">
      <c r="A32" s="1139"/>
      <c r="B32" s="1393"/>
      <c r="C32" s="1416" t="s">
        <v>177</v>
      </c>
      <c r="D32" s="1417"/>
      <c r="E32" s="32" t="s">
        <v>196</v>
      </c>
      <c r="F32" s="237">
        <v>1078000</v>
      </c>
      <c r="G32" s="26">
        <v>6649409</v>
      </c>
      <c r="H32" s="26">
        <v>373292</v>
      </c>
      <c r="I32" s="488">
        <f>H32-F32</f>
        <v>-704708</v>
      </c>
      <c r="J32" s="1079">
        <v>0</v>
      </c>
      <c r="K32" s="256">
        <f>G32-H32+J32</f>
        <v>6276117</v>
      </c>
      <c r="L32" s="506">
        <f t="shared" si="19"/>
        <v>5.6099999999999997E-2</v>
      </c>
      <c r="M32" s="1068" t="s">
        <v>199</v>
      </c>
      <c r="N32" s="1068" t="s">
        <v>199</v>
      </c>
      <c r="O32" s="36">
        <f t="shared" si="20"/>
        <v>0.3463</v>
      </c>
      <c r="P32" s="1068">
        <v>0.14180000000000001</v>
      </c>
    </row>
    <row r="33" spans="1:16" s="38" customFormat="1" ht="25.5" customHeight="1" thickBot="1">
      <c r="A33" s="1139"/>
      <c r="B33" s="1394"/>
      <c r="C33" s="1414" t="s">
        <v>178</v>
      </c>
      <c r="D33" s="1415"/>
      <c r="E33" s="352" t="s">
        <v>197</v>
      </c>
      <c r="F33" s="1044">
        <v>566000</v>
      </c>
      <c r="G33" s="336">
        <v>3751475</v>
      </c>
      <c r="H33" s="336">
        <v>174851</v>
      </c>
      <c r="I33" s="493">
        <f t="shared" ref="I33" si="21">H33-F33</f>
        <v>-391149</v>
      </c>
      <c r="J33" s="338">
        <v>0</v>
      </c>
      <c r="K33" s="321">
        <f t="shared" ref="K33" si="22">G33-H33+J33</f>
        <v>3576624</v>
      </c>
      <c r="L33" s="1110">
        <f t="shared" si="19"/>
        <v>4.6600000000000003E-2</v>
      </c>
      <c r="M33" s="1111" t="s">
        <v>199</v>
      </c>
      <c r="N33" s="1111" t="s">
        <v>199</v>
      </c>
      <c r="O33" s="1112">
        <f>ROUND(H33/F33,4)</f>
        <v>0.30890000000000001</v>
      </c>
      <c r="P33" s="1111">
        <v>0.1265</v>
      </c>
    </row>
    <row r="34" spans="1:16" ht="25.5" customHeight="1" thickTop="1" thickBot="1">
      <c r="A34" s="1139"/>
      <c r="B34" s="1160" t="s">
        <v>45</v>
      </c>
      <c r="C34" s="1161"/>
      <c r="D34" s="1161"/>
      <c r="E34" s="1162"/>
      <c r="F34" s="1108">
        <f>SUM(F31:F33)</f>
        <v>5506000</v>
      </c>
      <c r="G34" s="1108">
        <f t="shared" ref="G34:K34" si="23">SUM(G31:G33)</f>
        <v>35162962</v>
      </c>
      <c r="H34" s="1108">
        <f t="shared" si="23"/>
        <v>1928389</v>
      </c>
      <c r="I34" s="1109">
        <f t="shared" si="23"/>
        <v>-3577611</v>
      </c>
      <c r="J34" s="1108">
        <f t="shared" si="23"/>
        <v>0</v>
      </c>
      <c r="K34" s="1108">
        <f t="shared" si="23"/>
        <v>33234573</v>
      </c>
      <c r="L34" s="1092">
        <f>ROUND((H34-J34)/G34,4)</f>
        <v>5.4800000000000001E-2</v>
      </c>
      <c r="M34" s="511">
        <v>6.2199999999999998E-2</v>
      </c>
      <c r="N34" s="472">
        <f>(L34-M34)*100</f>
        <v>-0.73999999999999966</v>
      </c>
      <c r="O34" s="325">
        <f>ROUND(H34/F34,4)</f>
        <v>0.35020000000000001</v>
      </c>
      <c r="P34" s="326">
        <v>0.14410000000000001</v>
      </c>
    </row>
    <row r="35" spans="1:16" ht="25.5" customHeight="1" thickTop="1" thickBot="1">
      <c r="A35" s="1140"/>
      <c r="B35" s="1116" t="s">
        <v>46</v>
      </c>
      <c r="C35" s="1117"/>
      <c r="D35" s="1117"/>
      <c r="E35" s="1118"/>
      <c r="F35" s="305">
        <f>F30+F34</f>
        <v>290559000</v>
      </c>
      <c r="G35" s="305">
        <f t="shared" ref="G35:K35" si="24">G30+G34</f>
        <v>331011062</v>
      </c>
      <c r="H35" s="305">
        <f t="shared" si="24"/>
        <v>26447589</v>
      </c>
      <c r="I35" s="1053">
        <f t="shared" si="24"/>
        <v>-264111411</v>
      </c>
      <c r="J35" s="305">
        <f t="shared" si="24"/>
        <v>384800</v>
      </c>
      <c r="K35" s="305">
        <f t="shared" si="24"/>
        <v>304948273</v>
      </c>
      <c r="L35" s="809">
        <f>ROUND((H35-J35)/G35,4)</f>
        <v>7.8700000000000006E-2</v>
      </c>
      <c r="M35" s="513">
        <v>7.3400000000000007E-2</v>
      </c>
      <c r="N35" s="473">
        <f>(L35-M35)*100</f>
        <v>0.52999999999999992</v>
      </c>
      <c r="O35" s="95">
        <f t="shared" ref="O35" si="25">ROUND(H35/F35,4)</f>
        <v>9.0999999999999998E-2</v>
      </c>
      <c r="P35" s="96">
        <v>0.89100000000000001</v>
      </c>
    </row>
    <row r="36" spans="1:16" ht="18" customHeight="1" thickBot="1">
      <c r="A36" s="73"/>
      <c r="B36" s="73"/>
      <c r="C36" s="73"/>
      <c r="D36" s="73"/>
      <c r="E36" s="74"/>
      <c r="L36" s="75"/>
      <c r="M36" s="76"/>
      <c r="N36" s="474"/>
      <c r="O36" s="75"/>
      <c r="P36" s="75"/>
    </row>
    <row r="37" spans="1:16" ht="25.5" customHeight="1">
      <c r="A37" s="1113" t="s">
        <v>104</v>
      </c>
      <c r="B37" s="1114"/>
      <c r="C37" s="1114"/>
      <c r="D37" s="1114"/>
      <c r="E37" s="1115"/>
      <c r="F37" s="1119" t="s">
        <v>200</v>
      </c>
      <c r="G37" s="1121" t="s">
        <v>201</v>
      </c>
      <c r="H37" s="6" t="s">
        <v>135</v>
      </c>
      <c r="I37" s="481" t="s">
        <v>4</v>
      </c>
      <c r="J37" s="914" t="s">
        <v>5</v>
      </c>
      <c r="K37" s="917" t="s">
        <v>136</v>
      </c>
      <c r="L37" s="1123" t="s">
        <v>137</v>
      </c>
      <c r="M37" s="1124"/>
      <c r="N37" s="462" t="s">
        <v>95</v>
      </c>
      <c r="O37" s="9" t="s">
        <v>140</v>
      </c>
      <c r="P37" s="9" t="s">
        <v>9</v>
      </c>
    </row>
    <row r="38" spans="1:16" ht="25.5" customHeight="1" thickBot="1">
      <c r="A38" s="1116"/>
      <c r="B38" s="1117"/>
      <c r="C38" s="1117"/>
      <c r="D38" s="1117"/>
      <c r="E38" s="1118"/>
      <c r="F38" s="1120"/>
      <c r="G38" s="1122"/>
      <c r="H38" s="495" t="s">
        <v>109</v>
      </c>
      <c r="I38" s="482" t="s">
        <v>10</v>
      </c>
      <c r="J38" s="274" t="s">
        <v>110</v>
      </c>
      <c r="K38" s="303" t="s">
        <v>109</v>
      </c>
      <c r="L38" s="13" t="s">
        <v>12</v>
      </c>
      <c r="M38" s="14" t="s">
        <v>94</v>
      </c>
      <c r="N38" s="463" t="s">
        <v>13</v>
      </c>
      <c r="O38" s="16" t="s">
        <v>138</v>
      </c>
      <c r="P38" s="16" t="s">
        <v>139</v>
      </c>
    </row>
    <row r="39" spans="1:16" ht="25.5" customHeight="1" thickBot="1">
      <c r="A39" s="1125" t="s">
        <v>49</v>
      </c>
      <c r="B39" s="215" t="s">
        <v>50</v>
      </c>
      <c r="C39" s="1128" t="s">
        <v>51</v>
      </c>
      <c r="D39" s="1129"/>
      <c r="E39" s="216" t="s">
        <v>180</v>
      </c>
      <c r="F39" s="243">
        <v>238471000</v>
      </c>
      <c r="G39" s="211">
        <v>242695800</v>
      </c>
      <c r="H39" s="211">
        <v>78121500</v>
      </c>
      <c r="I39" s="483">
        <f>H39-F39</f>
        <v>-160349500</v>
      </c>
      <c r="J39" s="231">
        <v>703300</v>
      </c>
      <c r="K39" s="346">
        <f>G39-H39</f>
        <v>164574300</v>
      </c>
      <c r="L39" s="517">
        <f>ROUND((H39-J39)/G39,4)</f>
        <v>0.31900000000000001</v>
      </c>
      <c r="M39" s="516">
        <v>0.32150000000000001</v>
      </c>
      <c r="N39" s="464">
        <f>(L39-M39)*100</f>
        <v>-0.25000000000000022</v>
      </c>
      <c r="O39" s="214">
        <f>ROUND(H39/F39,4)</f>
        <v>0.3276</v>
      </c>
      <c r="P39" s="220">
        <v>0.99870000000000003</v>
      </c>
    </row>
    <row r="40" spans="1:16" ht="25.5" customHeight="1" thickBot="1">
      <c r="A40" s="1126"/>
      <c r="B40" s="347" t="s">
        <v>38</v>
      </c>
      <c r="C40" s="1132" t="s">
        <v>51</v>
      </c>
      <c r="D40" s="1133"/>
      <c r="E40" s="352" t="s">
        <v>189</v>
      </c>
      <c r="F40" s="359">
        <v>150000</v>
      </c>
      <c r="G40" s="348">
        <v>507700</v>
      </c>
      <c r="H40" s="348">
        <v>451200</v>
      </c>
      <c r="I40" s="494">
        <f>H40-F40</f>
        <v>301200</v>
      </c>
      <c r="J40" s="350">
        <v>0</v>
      </c>
      <c r="K40" s="339">
        <f>G40-H40</f>
        <v>56500</v>
      </c>
      <c r="L40" s="811">
        <f>ROUND((H40-J40)/G40,4)</f>
        <v>0.88870000000000005</v>
      </c>
      <c r="M40" s="515">
        <v>0.11700000000000001</v>
      </c>
      <c r="N40" s="475">
        <f>(L40-M40)*100</f>
        <v>77.17</v>
      </c>
      <c r="O40" s="343">
        <f>ROUND(H40/F40,4)</f>
        <v>3.008</v>
      </c>
      <c r="P40" s="344">
        <v>0.46529999999999999</v>
      </c>
    </row>
    <row r="41" spans="1:16" ht="25.5" customHeight="1" thickTop="1" thickBot="1">
      <c r="A41" s="1127"/>
      <c r="B41" s="1116" t="s">
        <v>198</v>
      </c>
      <c r="C41" s="1117"/>
      <c r="D41" s="1117"/>
      <c r="E41" s="1118"/>
      <c r="F41" s="304">
        <f>SUM(F39:F40)</f>
        <v>238621000</v>
      </c>
      <c r="G41" s="81">
        <f>SUM(G39:G40)</f>
        <v>243203500</v>
      </c>
      <c r="H41" s="81">
        <f t="shared" ref="H41:K41" si="26">SUM(H39:H40)</f>
        <v>78572700</v>
      </c>
      <c r="I41" s="489">
        <f t="shared" si="26"/>
        <v>-160048300</v>
      </c>
      <c r="J41" s="82">
        <f t="shared" si="26"/>
        <v>703300</v>
      </c>
      <c r="K41" s="81">
        <f t="shared" si="26"/>
        <v>164630800</v>
      </c>
      <c r="L41" s="812">
        <f>ROUND((H41-J41)/G41,4)</f>
        <v>0.32019999999999998</v>
      </c>
      <c r="M41" s="513">
        <v>0.32100000000000001</v>
      </c>
      <c r="N41" s="473">
        <f>(L41-M41)*100</f>
        <v>-8.0000000000002292E-2</v>
      </c>
      <c r="O41" s="95">
        <f>ROUND(H41/F41,4)</f>
        <v>0.32929999999999998</v>
      </c>
      <c r="P41" s="96">
        <v>0.99729999999999996</v>
      </c>
    </row>
    <row r="42" spans="1:16" ht="18" customHeight="1" thickBot="1">
      <c r="A42" s="83"/>
      <c r="B42" s="84"/>
      <c r="C42" s="84"/>
      <c r="D42" s="84"/>
      <c r="E42" s="84"/>
      <c r="L42" s="85"/>
      <c r="M42" s="86"/>
      <c r="N42" s="476"/>
      <c r="O42" s="86"/>
      <c r="P42" s="87"/>
    </row>
    <row r="43" spans="1:16" ht="25.5" customHeight="1">
      <c r="A43" s="1113" t="s">
        <v>104</v>
      </c>
      <c r="B43" s="1114"/>
      <c r="C43" s="1114"/>
      <c r="D43" s="1114"/>
      <c r="E43" s="1115"/>
      <c r="F43" s="1119" t="s">
        <v>200</v>
      </c>
      <c r="G43" s="1121" t="s">
        <v>201</v>
      </c>
      <c r="H43" s="6" t="s">
        <v>135</v>
      </c>
      <c r="I43" s="481" t="s">
        <v>4</v>
      </c>
      <c r="J43" s="914" t="s">
        <v>5</v>
      </c>
      <c r="K43" s="917" t="s">
        <v>136</v>
      </c>
      <c r="L43" s="1123" t="s">
        <v>137</v>
      </c>
      <c r="M43" s="1124"/>
      <c r="N43" s="462" t="s">
        <v>95</v>
      </c>
      <c r="O43" s="9" t="s">
        <v>140</v>
      </c>
      <c r="P43" s="9" t="s">
        <v>9</v>
      </c>
    </row>
    <row r="44" spans="1:16" ht="25.5" customHeight="1" thickBot="1">
      <c r="A44" s="1116"/>
      <c r="B44" s="1117"/>
      <c r="C44" s="1117"/>
      <c r="D44" s="1117"/>
      <c r="E44" s="1118"/>
      <c r="F44" s="1120"/>
      <c r="G44" s="1122"/>
      <c r="H44" s="495" t="s">
        <v>109</v>
      </c>
      <c r="I44" s="482" t="s">
        <v>10</v>
      </c>
      <c r="J44" s="274" t="s">
        <v>110</v>
      </c>
      <c r="K44" s="303" t="s">
        <v>109</v>
      </c>
      <c r="L44" s="13" t="s">
        <v>12</v>
      </c>
      <c r="M44" s="14" t="s">
        <v>94</v>
      </c>
      <c r="N44" s="463" t="s">
        <v>13</v>
      </c>
      <c r="O44" s="16" t="s">
        <v>138</v>
      </c>
      <c r="P44" s="16" t="s">
        <v>139</v>
      </c>
    </row>
    <row r="45" spans="1:16" ht="25.5" customHeight="1" thickBot="1">
      <c r="A45" s="1125" t="s">
        <v>148</v>
      </c>
      <c r="B45" s="215" t="s">
        <v>50</v>
      </c>
      <c r="C45" s="1128" t="s">
        <v>54</v>
      </c>
      <c r="D45" s="1129"/>
      <c r="E45" s="216" t="s">
        <v>180</v>
      </c>
      <c r="F45" s="243">
        <v>240196000</v>
      </c>
      <c r="G45" s="211">
        <v>213116700</v>
      </c>
      <c r="H45" s="211">
        <v>51353600</v>
      </c>
      <c r="I45" s="492">
        <f>H45-F45</f>
        <v>-188842400</v>
      </c>
      <c r="J45" s="213">
        <v>1018700</v>
      </c>
      <c r="K45" s="261">
        <f>G45-H45</f>
        <v>161763100</v>
      </c>
      <c r="L45" s="517">
        <f>ROUND((H45-J45)/G45,4)</f>
        <v>0.23619999999999999</v>
      </c>
      <c r="M45" s="516">
        <v>0.24890000000000001</v>
      </c>
      <c r="N45" s="477">
        <f>(L45-M45)*100</f>
        <v>-1.2700000000000018</v>
      </c>
      <c r="O45" s="223">
        <f>ROUND(H45/F45,4)</f>
        <v>0.21379999999999999</v>
      </c>
      <c r="P45" s="220">
        <v>0.99770000000000003</v>
      </c>
    </row>
    <row r="46" spans="1:16" ht="25.5" customHeight="1" thickBot="1">
      <c r="A46" s="1126"/>
      <c r="B46" s="351" t="s">
        <v>38</v>
      </c>
      <c r="C46" s="1130" t="s">
        <v>54</v>
      </c>
      <c r="D46" s="1131"/>
      <c r="E46" s="352" t="s">
        <v>189</v>
      </c>
      <c r="F46" s="358">
        <v>91000</v>
      </c>
      <c r="G46" s="353">
        <v>469100</v>
      </c>
      <c r="H46" s="353">
        <v>15000</v>
      </c>
      <c r="I46" s="493">
        <f>H46-F46</f>
        <v>-76000</v>
      </c>
      <c r="J46" s="338">
        <v>0</v>
      </c>
      <c r="K46" s="321">
        <f>G46-H46</f>
        <v>454100</v>
      </c>
      <c r="L46" s="811">
        <f>ROUND((H46-J46)/G46,4)</f>
        <v>3.2000000000000001E-2</v>
      </c>
      <c r="M46" s="511">
        <v>0.43419999999999997</v>
      </c>
      <c r="N46" s="475">
        <f>(L46-M46)*100</f>
        <v>-40.22</v>
      </c>
      <c r="O46" s="325">
        <f>ROUND(H46/F46,4)</f>
        <v>0.1648</v>
      </c>
      <c r="P46" s="326">
        <v>0.69089999999999996</v>
      </c>
    </row>
    <row r="47" spans="1:16" ht="25.5" customHeight="1" thickTop="1" thickBot="1">
      <c r="A47" s="1127"/>
      <c r="B47" s="1116" t="s">
        <v>198</v>
      </c>
      <c r="C47" s="1117"/>
      <c r="D47" s="1117"/>
      <c r="E47" s="1118"/>
      <c r="F47" s="304">
        <f>SUM(F45:F46)</f>
        <v>240287000</v>
      </c>
      <c r="G47" s="81">
        <f>SUM(G45:G46)</f>
        <v>213585800</v>
      </c>
      <c r="H47" s="81">
        <f t="shared" ref="H47:K47" si="27">SUM(H45:H46)</f>
        <v>51368600</v>
      </c>
      <c r="I47" s="489">
        <f t="shared" si="27"/>
        <v>-188918400</v>
      </c>
      <c r="J47" s="82">
        <f t="shared" si="27"/>
        <v>1018700</v>
      </c>
      <c r="K47" s="81">
        <f t="shared" si="27"/>
        <v>162217200</v>
      </c>
      <c r="L47" s="812">
        <f>ROUND((H47-J47)/G47,4)</f>
        <v>0.23569999999999999</v>
      </c>
      <c r="M47" s="513">
        <v>0.24909999999999999</v>
      </c>
      <c r="N47" s="478">
        <f>(L47-M47)*100</f>
        <v>-1.3399999999999994</v>
      </c>
      <c r="O47" s="95">
        <f>ROUND(H47/F47,4)</f>
        <v>0.21379999999999999</v>
      </c>
      <c r="P47" s="96">
        <v>0.99739999999999995</v>
      </c>
    </row>
  </sheetData>
  <mergeCells count="58">
    <mergeCell ref="A43:E44"/>
    <mergeCell ref="F43:F44"/>
    <mergeCell ref="G43:G44"/>
    <mergeCell ref="L43:M43"/>
    <mergeCell ref="A45:A47"/>
    <mergeCell ref="C45:D45"/>
    <mergeCell ref="C46:D46"/>
    <mergeCell ref="B47:E47"/>
    <mergeCell ref="G37:G38"/>
    <mergeCell ref="L37:M37"/>
    <mergeCell ref="A39:A41"/>
    <mergeCell ref="C39:D39"/>
    <mergeCell ref="C40:D40"/>
    <mergeCell ref="B41:E41"/>
    <mergeCell ref="F37:F38"/>
    <mergeCell ref="C26:D26"/>
    <mergeCell ref="C33:D33"/>
    <mergeCell ref="B34:E34"/>
    <mergeCell ref="A37:E38"/>
    <mergeCell ref="B26:B29"/>
    <mergeCell ref="B31:B33"/>
    <mergeCell ref="C27:D27"/>
    <mergeCell ref="C28:D28"/>
    <mergeCell ref="C29:D29"/>
    <mergeCell ref="C31:D31"/>
    <mergeCell ref="C32:D32"/>
    <mergeCell ref="B30:E30"/>
    <mergeCell ref="B35:E35"/>
    <mergeCell ref="A26:A35"/>
    <mergeCell ref="L24:M24"/>
    <mergeCell ref="B15:E15"/>
    <mergeCell ref="B16:B20"/>
    <mergeCell ref="C16:D16"/>
    <mergeCell ref="C17:D17"/>
    <mergeCell ref="C18:D18"/>
    <mergeCell ref="C19:D19"/>
    <mergeCell ref="C20:D20"/>
    <mergeCell ref="B21:E21"/>
    <mergeCell ref="B22:E22"/>
    <mergeCell ref="A24:E25"/>
    <mergeCell ref="F24:F25"/>
    <mergeCell ref="G24:G25"/>
    <mergeCell ref="A5:A22"/>
    <mergeCell ref="C5:D5"/>
    <mergeCell ref="C6:D6"/>
    <mergeCell ref="B5:B14"/>
    <mergeCell ref="A1:H1"/>
    <mergeCell ref="O2:P2"/>
    <mergeCell ref="A3:E4"/>
    <mergeCell ref="F3:F4"/>
    <mergeCell ref="G3:G4"/>
    <mergeCell ref="L3:M3"/>
    <mergeCell ref="C7:D7"/>
    <mergeCell ref="C10:D10"/>
    <mergeCell ref="C11:D11"/>
    <mergeCell ref="C12:D12"/>
    <mergeCell ref="C13:D13"/>
    <mergeCell ref="C14:D14"/>
  </mergeCells>
  <phoneticPr fontId="3"/>
  <printOptions horizontalCentered="1"/>
  <pageMargins left="0.19685039370078741" right="0.19685039370078741" top="0.39370078740157483" bottom="0.19685039370078741" header="0.31496062992125984" footer="0.31496062992125984"/>
  <pageSetup paperSize="9" scale="50" fitToWidth="0" fitToHeight="0" orientation="landscape" cellComments="asDisplayed" r:id="rId1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T67"/>
  <sheetViews>
    <sheetView view="pageBreakPreview" zoomScaleNormal="100" zoomScaleSheetLayoutView="100" workbookViewId="0">
      <selection activeCell="T8" sqref="T8"/>
    </sheetView>
  </sheetViews>
  <sheetFormatPr defaultColWidth="9" defaultRowHeight="13.5"/>
  <cols>
    <col min="1" max="1" width="12.75" style="653" bestFit="1" customWidth="1"/>
    <col min="2" max="2" width="3.875" style="653" customWidth="1"/>
    <col min="3" max="4" width="13.625" style="653" customWidth="1"/>
    <col min="5" max="5" width="3.875" style="653" customWidth="1"/>
    <col min="6" max="9" width="13.625" style="653" customWidth="1"/>
    <col min="10" max="10" width="3.875" style="653" customWidth="1"/>
    <col min="11" max="16" width="13.625" style="653" customWidth="1"/>
    <col min="17" max="17" width="3.875" style="653" customWidth="1"/>
    <col min="18" max="16384" width="9" style="653"/>
  </cols>
  <sheetData>
    <row r="1" spans="1:17" ht="21" customHeight="1" thickBot="1">
      <c r="A1" s="1189" t="s">
        <v>118</v>
      </c>
      <c r="B1" s="1189"/>
      <c r="C1" s="787"/>
      <c r="D1" s="787"/>
      <c r="E1" s="787"/>
      <c r="F1" s="787"/>
      <c r="G1" s="787"/>
      <c r="H1" s="787"/>
      <c r="I1" s="787"/>
      <c r="J1" s="787"/>
      <c r="K1" s="787"/>
      <c r="L1" s="787"/>
      <c r="M1" s="787"/>
      <c r="N1" s="787"/>
      <c r="O1" s="787"/>
      <c r="P1" s="1395" t="s">
        <v>153</v>
      </c>
      <c r="Q1" s="1395"/>
    </row>
    <row r="2" spans="1:17" ht="13.5" customHeight="1">
      <c r="B2" s="1218" t="s">
        <v>56</v>
      </c>
      <c r="C2" s="1219"/>
      <c r="D2" s="1220"/>
      <c r="E2" s="1219" t="s">
        <v>123</v>
      </c>
      <c r="F2" s="1219"/>
      <c r="G2" s="1220"/>
      <c r="H2" s="1219" t="s">
        <v>116</v>
      </c>
      <c r="I2" s="1220"/>
      <c r="J2" s="1218" t="s">
        <v>105</v>
      </c>
      <c r="K2" s="1219"/>
      <c r="L2" s="1220"/>
      <c r="M2" s="1218" t="s">
        <v>57</v>
      </c>
      <c r="N2" s="1220"/>
      <c r="O2" s="1218" t="s">
        <v>59</v>
      </c>
      <c r="P2" s="1219"/>
      <c r="Q2" s="1220"/>
    </row>
    <row r="3" spans="1:17">
      <c r="B3" s="922"/>
      <c r="C3" s="987" t="s">
        <v>69</v>
      </c>
      <c r="D3" s="924" t="s">
        <v>115</v>
      </c>
      <c r="E3" s="967"/>
      <c r="F3" s="923" t="s">
        <v>69</v>
      </c>
      <c r="G3" s="924" t="s">
        <v>115</v>
      </c>
      <c r="H3" s="987" t="s">
        <v>69</v>
      </c>
      <c r="I3" s="924" t="s">
        <v>115</v>
      </c>
      <c r="J3" s="922"/>
      <c r="K3" s="923" t="s">
        <v>69</v>
      </c>
      <c r="L3" s="924" t="s">
        <v>115</v>
      </c>
      <c r="M3" s="923" t="s">
        <v>69</v>
      </c>
      <c r="N3" s="924" t="s">
        <v>115</v>
      </c>
      <c r="O3" s="923" t="s">
        <v>69</v>
      </c>
      <c r="P3" s="926" t="s">
        <v>115</v>
      </c>
      <c r="Q3" s="927"/>
    </row>
    <row r="4" spans="1:17" ht="14.25" customHeight="1">
      <c r="B4" s="931" t="s">
        <v>61</v>
      </c>
      <c r="C4" s="1069">
        <v>562523100</v>
      </c>
      <c r="D4" s="664">
        <v>149670700</v>
      </c>
      <c r="E4" s="968" t="s">
        <v>124</v>
      </c>
      <c r="F4" s="879">
        <f>F6*H54</f>
        <v>531874580.39838004</v>
      </c>
      <c r="G4" s="889">
        <f>ROUND(G6*H54,0)</f>
        <v>224009515</v>
      </c>
      <c r="H4" s="1070">
        <v>36707700</v>
      </c>
      <c r="I4" s="669">
        <v>35694500</v>
      </c>
      <c r="J4" s="928" t="s">
        <v>61</v>
      </c>
      <c r="K4" s="668">
        <v>26205200</v>
      </c>
      <c r="L4" s="669">
        <v>9106900</v>
      </c>
      <c r="M4" s="668">
        <v>226030600</v>
      </c>
      <c r="N4" s="669">
        <v>74506800</v>
      </c>
      <c r="O4" s="668">
        <v>140880600</v>
      </c>
      <c r="P4" s="670">
        <v>42552100</v>
      </c>
      <c r="Q4" s="928" t="s">
        <v>61</v>
      </c>
    </row>
    <row r="5" spans="1:17" ht="14.25" thickBot="1">
      <c r="B5" s="928" t="s">
        <v>79</v>
      </c>
      <c r="C5" s="1070">
        <v>48428600</v>
      </c>
      <c r="D5" s="669">
        <v>15360800</v>
      </c>
      <c r="E5" s="969" t="s">
        <v>125</v>
      </c>
      <c r="F5" s="881">
        <f>F6*H55</f>
        <v>50063619.601619981</v>
      </c>
      <c r="G5" s="882">
        <f>ROUND(G6*H55,0)</f>
        <v>21085285</v>
      </c>
      <c r="H5" s="983"/>
      <c r="I5" s="678"/>
      <c r="J5" s="932" t="s">
        <v>62</v>
      </c>
      <c r="K5" s="677">
        <v>269642900</v>
      </c>
      <c r="L5" s="678">
        <v>15412300</v>
      </c>
      <c r="M5" s="677">
        <v>16665200</v>
      </c>
      <c r="N5" s="678">
        <v>3614700</v>
      </c>
      <c r="O5" s="677">
        <v>72236100</v>
      </c>
      <c r="P5" s="679">
        <v>8801500</v>
      </c>
      <c r="Q5" s="932" t="s">
        <v>62</v>
      </c>
    </row>
    <row r="6" spans="1:17" ht="15" thickTop="1" thickBot="1">
      <c r="B6" s="932" t="s">
        <v>81</v>
      </c>
      <c r="C6" s="983">
        <v>338280588</v>
      </c>
      <c r="D6" s="678">
        <v>111447518</v>
      </c>
      <c r="E6" s="970" t="s">
        <v>75</v>
      </c>
      <c r="F6" s="681">
        <v>581938200</v>
      </c>
      <c r="G6" s="971">
        <v>245094800</v>
      </c>
      <c r="H6" s="984">
        <f>SUM(H4:H5)</f>
        <v>36707700</v>
      </c>
      <c r="I6" s="884">
        <f>SUM(I4:I5)</f>
        <v>35694500</v>
      </c>
      <c r="J6" s="885" t="s">
        <v>75</v>
      </c>
      <c r="K6" s="883">
        <f t="shared" ref="K6:P6" si="0">SUM(K4:K5)</f>
        <v>295848100</v>
      </c>
      <c r="L6" s="884">
        <f t="shared" si="0"/>
        <v>24519200</v>
      </c>
      <c r="M6" s="883">
        <f t="shared" si="0"/>
        <v>242695800</v>
      </c>
      <c r="N6" s="884">
        <f t="shared" si="0"/>
        <v>78121500</v>
      </c>
      <c r="O6" s="883">
        <f t="shared" si="0"/>
        <v>213116700</v>
      </c>
      <c r="P6" s="886">
        <f t="shared" si="0"/>
        <v>51353600</v>
      </c>
      <c r="Q6" s="683" t="s">
        <v>75</v>
      </c>
    </row>
    <row r="7" spans="1:17" ht="15" customHeight="1" thickTop="1" thickBot="1">
      <c r="B7" s="683" t="s">
        <v>75</v>
      </c>
      <c r="C7" s="984">
        <f>SUM(C3:C6)</f>
        <v>949232288</v>
      </c>
      <c r="D7" s="884">
        <f>SUM(D3:D6)</f>
        <v>276479018</v>
      </c>
      <c r="E7" s="989"/>
      <c r="F7" s="990"/>
      <c r="G7" s="937" t="s">
        <v>66</v>
      </c>
      <c r="H7" s="1001"/>
      <c r="I7" s="990" t="s">
        <v>66</v>
      </c>
      <c r="J7" s="922"/>
      <c r="K7" s="990"/>
      <c r="L7" s="990" t="s">
        <v>66</v>
      </c>
      <c r="M7" s="997"/>
      <c r="N7" s="1001" t="s">
        <v>66</v>
      </c>
      <c r="O7" s="997"/>
      <c r="P7" s="1001" t="s">
        <v>66</v>
      </c>
      <c r="Q7" s="927"/>
    </row>
    <row r="8" spans="1:17" ht="13.5" customHeight="1">
      <c r="B8" s="982"/>
      <c r="C8" s="990"/>
      <c r="D8" s="937" t="s">
        <v>66</v>
      </c>
      <c r="E8" s="968" t="s">
        <v>124</v>
      </c>
      <c r="F8" s="978"/>
      <c r="G8" s="979">
        <f>ROUND(G10*H54,0)</f>
        <v>9871</v>
      </c>
      <c r="H8" s="1003"/>
      <c r="I8" s="663"/>
      <c r="J8" s="928" t="s">
        <v>61</v>
      </c>
      <c r="K8" s="994"/>
      <c r="L8" s="663">
        <v>384800</v>
      </c>
      <c r="M8" s="995"/>
      <c r="N8" s="1003">
        <v>703300</v>
      </c>
      <c r="O8" s="996"/>
      <c r="P8" s="1071">
        <v>1012500</v>
      </c>
      <c r="Q8" s="928" t="s">
        <v>61</v>
      </c>
    </row>
    <row r="9" spans="1:17" ht="14.25" thickBot="1">
      <c r="B9" s="931" t="s">
        <v>61</v>
      </c>
      <c r="C9" s="998"/>
      <c r="D9" s="1006">
        <v>897000</v>
      </c>
      <c r="E9" s="969" t="s">
        <v>125</v>
      </c>
      <c r="F9" s="991"/>
      <c r="G9" s="913">
        <f>ROUND(G10*H55,0)</f>
        <v>929</v>
      </c>
      <c r="H9" s="1002"/>
      <c r="I9" s="691">
        <v>0</v>
      </c>
      <c r="J9" s="932" t="s">
        <v>62</v>
      </c>
      <c r="K9" s="863"/>
      <c r="L9" s="691">
        <v>0</v>
      </c>
      <c r="M9" s="992"/>
      <c r="N9" s="1002">
        <v>0</v>
      </c>
      <c r="O9" s="992"/>
      <c r="P9" s="1002">
        <v>6200</v>
      </c>
      <c r="Q9" s="932" t="s">
        <v>62</v>
      </c>
    </row>
    <row r="10" spans="1:17" ht="14.25" customHeight="1" thickTop="1" thickBot="1">
      <c r="B10" s="928" t="s">
        <v>79</v>
      </c>
      <c r="C10" s="999"/>
      <c r="D10" s="1007">
        <v>806700</v>
      </c>
      <c r="E10" s="1005" t="s">
        <v>75</v>
      </c>
      <c r="F10" s="694"/>
      <c r="G10" s="695">
        <v>10800</v>
      </c>
      <c r="H10" s="753"/>
      <c r="I10" s="899">
        <f>SUM(I8:I9)</f>
        <v>0</v>
      </c>
      <c r="J10" s="782" t="s">
        <v>75</v>
      </c>
      <c r="K10" s="899"/>
      <c r="L10" s="899">
        <f>SUM(L8:L9)</f>
        <v>384800</v>
      </c>
      <c r="M10" s="993"/>
      <c r="N10" s="897">
        <f>SUM(N8:N9)</f>
        <v>703300</v>
      </c>
      <c r="O10" s="993"/>
      <c r="P10" s="897">
        <f>SUM(P8:P9)</f>
        <v>1018700</v>
      </c>
      <c r="Q10" s="782" t="s">
        <v>75</v>
      </c>
    </row>
    <row r="11" spans="1:17" ht="14.25" customHeight="1" thickBot="1">
      <c r="B11" s="932" t="s">
        <v>81</v>
      </c>
      <c r="C11" s="1000"/>
      <c r="D11" s="1008">
        <v>227900</v>
      </c>
      <c r="E11" s="1201" t="s">
        <v>162</v>
      </c>
      <c r="F11" s="1201"/>
      <c r="G11" s="1201"/>
    </row>
    <row r="12" spans="1:17" ht="14.25" customHeight="1" thickTop="1" thickBot="1">
      <c r="A12" s="915"/>
      <c r="B12" s="966" t="s">
        <v>75</v>
      </c>
      <c r="C12" s="899"/>
      <c r="D12" s="887">
        <f>SUM(D9:D11)</f>
        <v>1931600</v>
      </c>
      <c r="E12" s="1203"/>
      <c r="F12" s="1203"/>
      <c r="G12" s="1203"/>
    </row>
    <row r="13" spans="1:17" ht="14.25" thickBot="1">
      <c r="B13" s="985"/>
      <c r="C13" s="919" t="s">
        <v>156</v>
      </c>
      <c r="D13" s="1202" t="s">
        <v>168</v>
      </c>
      <c r="E13" s="964"/>
      <c r="F13" s="964"/>
      <c r="G13" s="964"/>
    </row>
    <row r="14" spans="1:17">
      <c r="B14" s="1191" t="s">
        <v>169</v>
      </c>
      <c r="C14" s="986">
        <f>1-C16-C18</f>
        <v>0.60099999999999998</v>
      </c>
      <c r="D14" s="1202"/>
      <c r="E14" s="761"/>
      <c r="F14" s="701"/>
      <c r="G14" s="701"/>
      <c r="H14" s="701"/>
      <c r="I14" s="701"/>
      <c r="J14" s="761"/>
      <c r="K14" s="701"/>
      <c r="L14" s="701"/>
      <c r="M14" s="761"/>
    </row>
    <row r="15" spans="1:17" ht="13.5" customHeight="1" thickBot="1">
      <c r="B15" s="1192"/>
      <c r="C15" s="973" t="s">
        <v>157</v>
      </c>
      <c r="D15" s="1202"/>
      <c r="E15" s="701"/>
      <c r="J15" s="701"/>
      <c r="K15" s="742"/>
      <c r="L15" s="761"/>
      <c r="M15" s="701"/>
    </row>
    <row r="16" spans="1:17">
      <c r="B16" s="1192"/>
      <c r="C16" s="974">
        <v>0.39400000000000002</v>
      </c>
      <c r="D16" s="1202"/>
      <c r="E16" s="701"/>
      <c r="F16" s="1023"/>
      <c r="G16" s="990" t="s">
        <v>69</v>
      </c>
      <c r="H16" s="990" t="s">
        <v>70</v>
      </c>
      <c r="I16" s="937" t="s">
        <v>71</v>
      </c>
      <c r="J16" s="701"/>
      <c r="K16" s="1025"/>
      <c r="L16" s="1025"/>
      <c r="M16" s="1025"/>
      <c r="N16" s="977"/>
    </row>
    <row r="17" spans="1:20">
      <c r="B17" s="1192"/>
      <c r="C17" s="975" t="s">
        <v>158</v>
      </c>
      <c r="D17" s="1202"/>
      <c r="E17" s="981"/>
      <c r="F17" s="928" t="s">
        <v>78</v>
      </c>
      <c r="G17" s="880">
        <f>G20-G18-G19</f>
        <v>570488606</v>
      </c>
      <c r="H17" s="880">
        <f>H20-H18-H19</f>
        <v>166163890</v>
      </c>
      <c r="I17" s="1027">
        <f>I20-I18-I19</f>
        <v>1160892</v>
      </c>
      <c r="J17" s="1404" t="s">
        <v>171</v>
      </c>
      <c r="K17" s="1405"/>
      <c r="L17" s="1405"/>
      <c r="M17" s="1405"/>
      <c r="N17" s="1405"/>
    </row>
    <row r="18" spans="1:20" ht="13.5" customHeight="1" thickBot="1">
      <c r="B18" s="1193"/>
      <c r="C18" s="976">
        <v>5.0000000000000001E-3</v>
      </c>
      <c r="D18" s="1202"/>
      <c r="E18" s="1397"/>
      <c r="F18" s="928" t="s">
        <v>80</v>
      </c>
      <c r="G18" s="880">
        <f>ROUNDDOWN(G20*C16,0)</f>
        <v>373997521</v>
      </c>
      <c r="H18" s="880">
        <f>ROUNDDOWN(H20*C16,0)</f>
        <v>108932733</v>
      </c>
      <c r="I18" s="889">
        <f>ROUNDDOWN(I20*C16,0)</f>
        <v>761050</v>
      </c>
      <c r="J18" s="1024"/>
      <c r="K18" s="742"/>
      <c r="L18" s="701"/>
      <c r="M18" s="701"/>
      <c r="N18" s="701"/>
    </row>
    <row r="19" spans="1:20" ht="13.5" customHeight="1" thickBot="1">
      <c r="B19" s="1191" t="s">
        <v>98</v>
      </c>
      <c r="C19" s="921" t="s">
        <v>156</v>
      </c>
      <c r="D19" s="1202"/>
      <c r="E19" s="1397"/>
      <c r="F19" s="932" t="s">
        <v>83</v>
      </c>
      <c r="G19" s="980">
        <f>ROUNDDOWN(G20*C18,0)</f>
        <v>4746161</v>
      </c>
      <c r="H19" s="980">
        <f>ROUNDDOWN(H20*C18,0)</f>
        <v>1382395</v>
      </c>
      <c r="I19" s="882">
        <f>ROUNDDOWN(I20*C18,0)</f>
        <v>9658</v>
      </c>
      <c r="J19" s="1024"/>
      <c r="K19" s="701"/>
      <c r="L19" s="965"/>
      <c r="M19" s="965"/>
      <c r="N19" s="965"/>
    </row>
    <row r="20" spans="1:20" ht="15" thickTop="1" thickBot="1">
      <c r="B20" s="1192"/>
      <c r="C20" s="972">
        <f>1-C22</f>
        <v>0.60399999999999998</v>
      </c>
      <c r="D20" s="1202"/>
      <c r="E20" s="1397"/>
      <c r="F20" s="931" t="s">
        <v>75</v>
      </c>
      <c r="G20" s="978">
        <f>C7</f>
        <v>949232288</v>
      </c>
      <c r="H20" s="978">
        <f>D7</f>
        <v>276479018</v>
      </c>
      <c r="I20" s="979">
        <f>D12</f>
        <v>1931600</v>
      </c>
      <c r="J20" s="1024"/>
      <c r="K20" s="701"/>
      <c r="L20" s="965"/>
      <c r="M20" s="965"/>
      <c r="N20" s="965"/>
    </row>
    <row r="21" spans="1:20" ht="13.5" customHeight="1">
      <c r="B21" s="1192"/>
      <c r="C21" s="973" t="s">
        <v>157</v>
      </c>
      <c r="D21" s="1202"/>
      <c r="E21" s="981"/>
      <c r="F21" s="1396" t="s">
        <v>174</v>
      </c>
      <c r="G21" s="1396"/>
      <c r="H21" s="1396"/>
      <c r="I21" s="1396"/>
      <c r="J21" s="981"/>
      <c r="K21" s="701"/>
      <c r="L21" s="965"/>
      <c r="M21" s="965"/>
      <c r="N21" s="965"/>
      <c r="O21" s="761"/>
      <c r="P21" s="965"/>
      <c r="Q21" s="981"/>
    </row>
    <row r="22" spans="1:20" ht="13.5" customHeight="1" thickBot="1">
      <c r="B22" s="1193"/>
      <c r="C22" s="976">
        <v>0.39600000000000002</v>
      </c>
      <c r="D22" s="1202"/>
      <c r="E22" s="988"/>
      <c r="F22" s="1026"/>
      <c r="G22" s="1026"/>
      <c r="H22" s="1026"/>
      <c r="I22" s="1026"/>
      <c r="J22" s="761"/>
      <c r="K22" s="701"/>
      <c r="L22" s="965"/>
      <c r="M22" s="965"/>
      <c r="N22" s="965"/>
      <c r="O22" s="761"/>
      <c r="P22" s="761"/>
      <c r="Q22" s="761"/>
    </row>
    <row r="23" spans="1:20">
      <c r="B23" s="701"/>
      <c r="C23" s="761"/>
      <c r="D23" s="761"/>
      <c r="E23" s="988"/>
      <c r="F23" s="988"/>
      <c r="G23" s="988"/>
      <c r="H23" s="761"/>
      <c r="I23" s="761"/>
      <c r="J23" s="761"/>
      <c r="K23" s="701"/>
      <c r="L23" s="965"/>
      <c r="M23" s="965"/>
      <c r="N23" s="965"/>
      <c r="O23" s="761"/>
      <c r="P23" s="761"/>
      <c r="Q23" s="761"/>
    </row>
    <row r="24" spans="1:20" ht="14.25" thickBot="1">
      <c r="A24" s="1021"/>
      <c r="B24" s="1022"/>
      <c r="C24" s="1022"/>
      <c r="D24" s="1022"/>
      <c r="E24" s="1021"/>
      <c r="F24" s="1021"/>
      <c r="G24" s="1021"/>
      <c r="H24" s="1021"/>
      <c r="I24" s="1021"/>
      <c r="J24" s="1021"/>
      <c r="K24" s="1021"/>
      <c r="L24" s="1021"/>
      <c r="M24" s="1021"/>
      <c r="N24" s="1021"/>
      <c r="O24" s="1021"/>
      <c r="P24" s="1021"/>
      <c r="Q24" s="1021"/>
    </row>
    <row r="25" spans="1:20" ht="21" customHeight="1" thickTop="1" thickBot="1">
      <c r="A25" s="1190" t="s">
        <v>119</v>
      </c>
      <c r="B25" s="1190"/>
      <c r="C25" s="862" t="s">
        <v>151</v>
      </c>
      <c r="D25" s="916"/>
      <c r="E25" s="916"/>
      <c r="F25" s="916"/>
      <c r="G25" s="916"/>
      <c r="H25" s="916"/>
      <c r="I25" s="916"/>
      <c r="J25" s="916"/>
      <c r="K25" s="916"/>
      <c r="L25" s="916"/>
      <c r="M25" s="916"/>
      <c r="N25" s="916"/>
      <c r="O25" s="916"/>
      <c r="P25" s="916"/>
      <c r="Q25" s="916"/>
    </row>
    <row r="26" spans="1:20" ht="13.5" customHeight="1">
      <c r="B26" s="1169" t="s">
        <v>56</v>
      </c>
      <c r="C26" s="1196"/>
      <c r="D26" s="1170"/>
      <c r="E26" s="1172" t="s">
        <v>165</v>
      </c>
      <c r="F26" s="1172"/>
      <c r="G26" s="1173"/>
      <c r="H26" s="1172" t="s">
        <v>170</v>
      </c>
      <c r="I26" s="1173"/>
      <c r="J26" s="1171" t="s">
        <v>48</v>
      </c>
      <c r="K26" s="1172"/>
      <c r="L26" s="1173"/>
      <c r="M26" s="1171" t="s">
        <v>57</v>
      </c>
      <c r="N26" s="1173"/>
      <c r="O26" s="1171" t="s">
        <v>59</v>
      </c>
      <c r="P26" s="1172"/>
      <c r="Q26" s="1173"/>
      <c r="R26" s="1174" t="s">
        <v>150</v>
      </c>
      <c r="S26" s="1175"/>
      <c r="T26" s="1175"/>
    </row>
    <row r="27" spans="1:20" ht="13.5" customHeight="1">
      <c r="B27" s="940" t="s">
        <v>79</v>
      </c>
      <c r="C27" s="941" t="s">
        <v>69</v>
      </c>
      <c r="D27" s="942" t="s">
        <v>115</v>
      </c>
      <c r="E27" s="943" t="s">
        <v>79</v>
      </c>
      <c r="F27" s="941" t="s">
        <v>69</v>
      </c>
      <c r="G27" s="942" t="s">
        <v>115</v>
      </c>
      <c r="H27" s="941" t="s">
        <v>69</v>
      </c>
      <c r="I27" s="942" t="s">
        <v>115</v>
      </c>
      <c r="J27" s="940" t="s">
        <v>79</v>
      </c>
      <c r="K27" s="941" t="s">
        <v>69</v>
      </c>
      <c r="L27" s="942" t="s">
        <v>115</v>
      </c>
      <c r="M27" s="940" t="s">
        <v>69</v>
      </c>
      <c r="N27" s="942" t="s">
        <v>115</v>
      </c>
      <c r="O27" s="940" t="s">
        <v>69</v>
      </c>
      <c r="P27" s="941" t="s">
        <v>115</v>
      </c>
      <c r="Q27" s="942" t="s">
        <v>79</v>
      </c>
      <c r="R27" s="1174"/>
      <c r="S27" s="1175"/>
      <c r="T27" s="1175"/>
    </row>
    <row r="28" spans="1:20" ht="13.5" customHeight="1">
      <c r="A28" s="1036" t="s">
        <v>166</v>
      </c>
      <c r="B28" s="944">
        <v>7</v>
      </c>
      <c r="C28" s="690">
        <v>146439</v>
      </c>
      <c r="D28" s="730">
        <v>10300</v>
      </c>
      <c r="E28" s="945">
        <v>7</v>
      </c>
      <c r="F28" s="729">
        <v>3655100</v>
      </c>
      <c r="G28" s="730">
        <v>137300</v>
      </c>
      <c r="H28" s="729">
        <v>273800</v>
      </c>
      <c r="I28" s="730">
        <v>36600</v>
      </c>
      <c r="J28" s="945">
        <v>7</v>
      </c>
      <c r="K28" s="729">
        <v>5026700</v>
      </c>
      <c r="L28" s="730">
        <v>700900</v>
      </c>
      <c r="M28" s="731">
        <v>309700</v>
      </c>
      <c r="N28" s="730">
        <v>8900</v>
      </c>
      <c r="O28" s="731">
        <v>434300</v>
      </c>
      <c r="P28" s="690">
        <v>15000</v>
      </c>
      <c r="Q28" s="945">
        <v>7</v>
      </c>
      <c r="R28" s="1174"/>
      <c r="S28" s="1175"/>
      <c r="T28" s="1175"/>
    </row>
    <row r="29" spans="1:20" ht="13.5" customHeight="1">
      <c r="B29" s="944">
        <v>6</v>
      </c>
      <c r="C29" s="690">
        <v>197000</v>
      </c>
      <c r="D29" s="730">
        <v>0</v>
      </c>
      <c r="E29" s="945">
        <v>6</v>
      </c>
      <c r="F29" s="729">
        <v>2476100</v>
      </c>
      <c r="G29" s="730">
        <v>34000</v>
      </c>
      <c r="H29" s="729">
        <v>184400</v>
      </c>
      <c r="I29" s="730">
        <v>15500</v>
      </c>
      <c r="J29" s="945">
        <v>6</v>
      </c>
      <c r="K29" s="729">
        <v>3132691</v>
      </c>
      <c r="L29" s="730">
        <v>363274</v>
      </c>
      <c r="M29" s="731">
        <v>185800</v>
      </c>
      <c r="N29" s="730">
        <v>16600</v>
      </c>
      <c r="O29" s="731">
        <v>34800</v>
      </c>
      <c r="P29" s="690">
        <v>0</v>
      </c>
      <c r="Q29" s="945">
        <v>6</v>
      </c>
      <c r="R29" s="1174"/>
      <c r="S29" s="1175"/>
      <c r="T29" s="1175"/>
    </row>
    <row r="30" spans="1:20" ht="13.5" customHeight="1">
      <c r="A30" s="740"/>
      <c r="B30" s="944">
        <v>5</v>
      </c>
      <c r="C30" s="733">
        <v>240700</v>
      </c>
      <c r="D30" s="672">
        <v>0</v>
      </c>
      <c r="E30" s="945">
        <v>5</v>
      </c>
      <c r="F30" s="729">
        <v>2469588</v>
      </c>
      <c r="G30" s="730">
        <v>10000</v>
      </c>
      <c r="H30" s="729">
        <v>148600</v>
      </c>
      <c r="I30" s="730">
        <v>10800</v>
      </c>
      <c r="J30" s="944">
        <v>5</v>
      </c>
      <c r="K30" s="729">
        <v>4201580</v>
      </c>
      <c r="L30" s="730">
        <v>135800</v>
      </c>
      <c r="M30" s="731">
        <v>9200</v>
      </c>
      <c r="N30" s="730">
        <v>0</v>
      </c>
      <c r="O30" s="731"/>
      <c r="P30" s="690"/>
      <c r="Q30" s="949">
        <v>5</v>
      </c>
      <c r="R30" s="1174"/>
      <c r="S30" s="1175"/>
      <c r="T30" s="1175"/>
    </row>
    <row r="31" spans="1:20" ht="13.5" customHeight="1">
      <c r="A31" s="740"/>
      <c r="B31" s="944">
        <v>4</v>
      </c>
      <c r="C31" s="733">
        <v>140700</v>
      </c>
      <c r="D31" s="672">
        <v>0</v>
      </c>
      <c r="E31" s="945">
        <v>4</v>
      </c>
      <c r="F31" s="729">
        <v>2112150</v>
      </c>
      <c r="G31" s="730">
        <v>0</v>
      </c>
      <c r="H31" s="729">
        <v>95700</v>
      </c>
      <c r="I31" s="730">
        <v>0</v>
      </c>
      <c r="J31" s="944">
        <v>4</v>
      </c>
      <c r="K31" s="729">
        <v>3091794</v>
      </c>
      <c r="L31" s="730">
        <v>85000</v>
      </c>
      <c r="M31" s="731">
        <v>3000</v>
      </c>
      <c r="N31" s="730">
        <v>0</v>
      </c>
      <c r="O31" s="731"/>
      <c r="P31" s="690"/>
      <c r="Q31" s="949">
        <v>4</v>
      </c>
      <c r="R31" s="1174"/>
      <c r="S31" s="1175"/>
      <c r="T31" s="1175"/>
    </row>
    <row r="32" spans="1:20" ht="13.5" customHeight="1">
      <c r="A32" s="1036" t="s">
        <v>167</v>
      </c>
      <c r="B32" s="944">
        <v>7</v>
      </c>
      <c r="C32" s="733">
        <v>4137460</v>
      </c>
      <c r="D32" s="672">
        <v>295200</v>
      </c>
      <c r="E32" s="945">
        <v>3</v>
      </c>
      <c r="F32" s="729">
        <v>1363400</v>
      </c>
      <c r="G32" s="730">
        <v>0</v>
      </c>
      <c r="H32" s="729">
        <v>41300</v>
      </c>
      <c r="I32" s="730">
        <v>0</v>
      </c>
      <c r="J32" s="944">
        <v>3</v>
      </c>
      <c r="K32" s="733">
        <v>1832500</v>
      </c>
      <c r="L32" s="730">
        <v>79300</v>
      </c>
      <c r="M32" s="734"/>
      <c r="N32" s="730"/>
      <c r="O32" s="731"/>
      <c r="P32" s="690"/>
      <c r="Q32" s="949">
        <v>3</v>
      </c>
      <c r="R32" s="1174"/>
      <c r="S32" s="1175"/>
      <c r="T32" s="1175"/>
    </row>
    <row r="33" spans="1:20" ht="13.5" customHeight="1">
      <c r="A33" s="740"/>
      <c r="B33" s="944">
        <v>6</v>
      </c>
      <c r="C33" s="668">
        <v>1881800</v>
      </c>
      <c r="D33" s="669">
        <v>123300</v>
      </c>
      <c r="E33" s="945">
        <v>2</v>
      </c>
      <c r="F33" s="733">
        <v>802988</v>
      </c>
      <c r="G33" s="672">
        <v>0</v>
      </c>
      <c r="H33" s="729"/>
      <c r="I33" s="730"/>
      <c r="J33" s="944">
        <v>2</v>
      </c>
      <c r="K33" s="733">
        <v>1778878</v>
      </c>
      <c r="L33" s="730">
        <v>73000</v>
      </c>
      <c r="M33" s="734"/>
      <c r="N33" s="730"/>
      <c r="O33" s="731"/>
      <c r="P33" s="690"/>
      <c r="Q33" s="949">
        <v>2</v>
      </c>
      <c r="R33" s="1174"/>
      <c r="S33" s="1175"/>
      <c r="T33" s="1175"/>
    </row>
    <row r="34" spans="1:20" ht="13.5" customHeight="1">
      <c r="A34" s="740"/>
      <c r="B34" s="944">
        <v>5</v>
      </c>
      <c r="C34" s="733">
        <v>1818680</v>
      </c>
      <c r="D34" s="672">
        <v>132208</v>
      </c>
      <c r="E34" s="945">
        <v>31</v>
      </c>
      <c r="F34" s="733">
        <v>673900</v>
      </c>
      <c r="G34" s="672">
        <v>0</v>
      </c>
      <c r="H34" s="733">
        <v>8965</v>
      </c>
      <c r="I34" s="730">
        <v>0</v>
      </c>
      <c r="J34" s="944">
        <v>31</v>
      </c>
      <c r="K34" s="733">
        <v>2425271</v>
      </c>
      <c r="L34" s="730">
        <v>172900</v>
      </c>
      <c r="M34" s="734"/>
      <c r="N34" s="730"/>
      <c r="O34" s="731"/>
      <c r="P34" s="690"/>
      <c r="Q34" s="949">
        <v>31</v>
      </c>
      <c r="R34" s="1174"/>
      <c r="S34" s="1175"/>
      <c r="T34" s="1175"/>
    </row>
    <row r="35" spans="1:20" ht="13.5" customHeight="1">
      <c r="A35" s="740"/>
      <c r="B35" s="944">
        <v>4</v>
      </c>
      <c r="C35" s="733">
        <v>1824500</v>
      </c>
      <c r="D35" s="672">
        <v>73500</v>
      </c>
      <c r="E35" s="945">
        <v>30</v>
      </c>
      <c r="F35" s="733">
        <v>814800</v>
      </c>
      <c r="G35" s="672">
        <v>14200</v>
      </c>
      <c r="H35" s="733"/>
      <c r="I35" s="730"/>
      <c r="J35" s="944">
        <v>30</v>
      </c>
      <c r="K35" s="733">
        <v>1171264</v>
      </c>
      <c r="L35" s="730">
        <v>38922</v>
      </c>
      <c r="M35" s="734"/>
      <c r="N35" s="730"/>
      <c r="O35" s="731"/>
      <c r="P35" s="690"/>
      <c r="Q35" s="949">
        <v>30</v>
      </c>
      <c r="R35" s="1174"/>
      <c r="S35" s="1175"/>
      <c r="T35" s="1175"/>
    </row>
    <row r="36" spans="1:20" ht="13.5" customHeight="1">
      <c r="A36" s="740"/>
      <c r="B36" s="944">
        <v>3</v>
      </c>
      <c r="C36" s="733">
        <v>928592</v>
      </c>
      <c r="D36" s="672">
        <v>53492</v>
      </c>
      <c r="E36" s="945">
        <v>29</v>
      </c>
      <c r="F36" s="733">
        <v>1116936</v>
      </c>
      <c r="G36" s="672">
        <v>0</v>
      </c>
      <c r="H36" s="733">
        <v>18100</v>
      </c>
      <c r="I36" s="730">
        <v>0</v>
      </c>
      <c r="J36" s="944">
        <v>29</v>
      </c>
      <c r="K36" s="733">
        <v>1119923</v>
      </c>
      <c r="L36" s="730">
        <v>10000</v>
      </c>
      <c r="M36" s="734"/>
      <c r="N36" s="730"/>
      <c r="O36" s="731"/>
      <c r="P36" s="690"/>
      <c r="Q36" s="949">
        <v>29</v>
      </c>
      <c r="R36" s="1174"/>
      <c r="S36" s="1175"/>
      <c r="T36" s="1175"/>
    </row>
    <row r="37" spans="1:20" ht="13.5" customHeight="1">
      <c r="A37" s="740"/>
      <c r="B37" s="944">
        <v>2</v>
      </c>
      <c r="C37" s="733">
        <v>1260953</v>
      </c>
      <c r="D37" s="672">
        <v>102353</v>
      </c>
      <c r="E37" s="945">
        <v>28</v>
      </c>
      <c r="F37" s="733">
        <v>595000</v>
      </c>
      <c r="G37" s="672">
        <v>20000</v>
      </c>
      <c r="H37" s="733">
        <v>11900</v>
      </c>
      <c r="I37" s="730">
        <v>0</v>
      </c>
      <c r="J37" s="944">
        <v>28</v>
      </c>
      <c r="K37" s="733">
        <v>1006833</v>
      </c>
      <c r="L37" s="730">
        <v>64193</v>
      </c>
      <c r="M37" s="735"/>
      <c r="N37" s="736"/>
      <c r="O37" s="731"/>
      <c r="P37" s="690"/>
      <c r="Q37" s="949">
        <v>28</v>
      </c>
      <c r="R37" s="1174"/>
      <c r="S37" s="1175"/>
      <c r="T37" s="1175"/>
    </row>
    <row r="38" spans="1:20" ht="13.5" customHeight="1">
      <c r="A38" s="740"/>
      <c r="B38" s="944">
        <v>31</v>
      </c>
      <c r="C38" s="733">
        <v>1047277</v>
      </c>
      <c r="D38" s="669">
        <v>0</v>
      </c>
      <c r="E38" s="945">
        <v>27</v>
      </c>
      <c r="F38" s="733">
        <v>520900</v>
      </c>
      <c r="G38" s="672">
        <v>10000</v>
      </c>
      <c r="H38" s="668"/>
      <c r="I38" s="669"/>
      <c r="J38" s="944">
        <v>27</v>
      </c>
      <c r="K38" s="737">
        <v>1005094</v>
      </c>
      <c r="L38" s="736">
        <v>10100</v>
      </c>
      <c r="M38" s="735"/>
      <c r="N38" s="736"/>
      <c r="O38" s="738"/>
      <c r="P38" s="739"/>
      <c r="Q38" s="949">
        <v>27</v>
      </c>
      <c r="R38" s="1174"/>
      <c r="S38" s="1175"/>
      <c r="T38" s="1175"/>
    </row>
    <row r="39" spans="1:20" ht="13.5" customHeight="1">
      <c r="A39" s="740"/>
      <c r="B39" s="944">
        <v>30</v>
      </c>
      <c r="C39" s="668">
        <v>654680</v>
      </c>
      <c r="D39" s="672">
        <v>25800</v>
      </c>
      <c r="E39" s="945">
        <v>26</v>
      </c>
      <c r="F39" s="668">
        <v>142900</v>
      </c>
      <c r="G39" s="669">
        <v>0</v>
      </c>
      <c r="H39" s="668"/>
      <c r="I39" s="669"/>
      <c r="J39" s="944">
        <v>26</v>
      </c>
      <c r="K39" s="737">
        <v>1119900</v>
      </c>
      <c r="L39" s="736">
        <v>90000</v>
      </c>
      <c r="M39" s="735"/>
      <c r="N39" s="736"/>
      <c r="O39" s="731"/>
      <c r="P39" s="690"/>
      <c r="Q39" s="949">
        <v>26</v>
      </c>
      <c r="R39" s="1174"/>
      <c r="S39" s="1175"/>
      <c r="T39" s="1175"/>
    </row>
    <row r="40" spans="1:20" ht="13.5" customHeight="1">
      <c r="A40" s="740"/>
      <c r="B40" s="944">
        <v>29</v>
      </c>
      <c r="C40" s="733">
        <v>1011806</v>
      </c>
      <c r="D40" s="669">
        <v>51807</v>
      </c>
      <c r="E40" s="945">
        <v>25</v>
      </c>
      <c r="F40" s="668">
        <v>62600</v>
      </c>
      <c r="G40" s="669">
        <v>0</v>
      </c>
      <c r="H40" s="668"/>
      <c r="I40" s="669"/>
      <c r="J40" s="944">
        <v>25</v>
      </c>
      <c r="K40" s="668">
        <v>1786215</v>
      </c>
      <c r="L40" s="736">
        <v>0</v>
      </c>
      <c r="M40" s="735"/>
      <c r="N40" s="669"/>
      <c r="O40" s="741"/>
      <c r="P40" s="671"/>
      <c r="Q40" s="950"/>
      <c r="R40" s="1174"/>
      <c r="S40" s="1175"/>
      <c r="T40" s="1175"/>
    </row>
    <row r="41" spans="1:20" ht="13.5" customHeight="1">
      <c r="A41" s="740"/>
      <c r="B41" s="944">
        <v>28</v>
      </c>
      <c r="C41" s="668">
        <v>719345</v>
      </c>
      <c r="D41" s="669">
        <v>5278</v>
      </c>
      <c r="E41" s="945">
        <v>24</v>
      </c>
      <c r="F41" s="742">
        <v>7574500</v>
      </c>
      <c r="G41" s="669">
        <v>19800</v>
      </c>
      <c r="H41" s="668"/>
      <c r="I41" s="669"/>
      <c r="J41" s="944">
        <v>24</v>
      </c>
      <c r="K41" s="668">
        <v>1682261</v>
      </c>
      <c r="L41" s="736">
        <v>0</v>
      </c>
      <c r="M41" s="735"/>
      <c r="N41" s="669"/>
      <c r="O41" s="741"/>
      <c r="P41" s="671"/>
      <c r="Q41" s="951"/>
      <c r="R41" s="1174"/>
      <c r="S41" s="1175"/>
      <c r="T41" s="1175"/>
    </row>
    <row r="42" spans="1:20" ht="13.5" customHeight="1">
      <c r="A42" s="740"/>
      <c r="B42" s="944">
        <v>27</v>
      </c>
      <c r="C42" s="668">
        <v>661600</v>
      </c>
      <c r="D42" s="669">
        <v>63400</v>
      </c>
      <c r="E42" s="945">
        <v>23</v>
      </c>
      <c r="F42" s="668">
        <v>142300</v>
      </c>
      <c r="G42" s="669">
        <v>28000</v>
      </c>
      <c r="H42" s="668"/>
      <c r="I42" s="669"/>
      <c r="J42" s="944">
        <v>23</v>
      </c>
      <c r="K42" s="668">
        <v>1199309</v>
      </c>
      <c r="L42" s="736">
        <v>67000</v>
      </c>
      <c r="M42" s="735"/>
      <c r="N42" s="669"/>
      <c r="O42" s="735"/>
      <c r="P42" s="743"/>
      <c r="Q42" s="951"/>
      <c r="R42" s="1174"/>
      <c r="S42" s="1175"/>
      <c r="T42" s="1175"/>
    </row>
    <row r="43" spans="1:20" ht="13.5" customHeight="1">
      <c r="A43" s="740"/>
      <c r="B43" s="944">
        <v>26</v>
      </c>
      <c r="C43" s="668">
        <v>317889</v>
      </c>
      <c r="D43" s="669">
        <v>16789</v>
      </c>
      <c r="E43" s="945">
        <v>22</v>
      </c>
      <c r="F43" s="668">
        <v>114300</v>
      </c>
      <c r="G43" s="669">
        <v>0</v>
      </c>
      <c r="H43" s="733"/>
      <c r="I43" s="672"/>
      <c r="J43" s="944">
        <v>22</v>
      </c>
      <c r="K43" s="668">
        <v>1076400</v>
      </c>
      <c r="L43" s="736">
        <v>0</v>
      </c>
      <c r="M43" s="735"/>
      <c r="N43" s="669"/>
      <c r="O43" s="734"/>
      <c r="P43" s="671"/>
      <c r="Q43" s="951"/>
      <c r="R43" s="1174"/>
      <c r="S43" s="1175"/>
      <c r="T43" s="1175"/>
    </row>
    <row r="44" spans="1:20" ht="13.5" customHeight="1">
      <c r="A44" s="740"/>
      <c r="B44" s="944">
        <v>25</v>
      </c>
      <c r="C44" s="668">
        <v>318700</v>
      </c>
      <c r="D44" s="669">
        <v>13811</v>
      </c>
      <c r="E44" s="945">
        <v>21</v>
      </c>
      <c r="F44" s="668">
        <v>104300</v>
      </c>
      <c r="G44" s="669">
        <v>0</v>
      </c>
      <c r="H44" s="733"/>
      <c r="I44" s="672"/>
      <c r="J44" s="944">
        <v>21</v>
      </c>
      <c r="K44" s="668">
        <v>1597840</v>
      </c>
      <c r="L44" s="736">
        <v>0</v>
      </c>
      <c r="M44" s="735"/>
      <c r="N44" s="669"/>
      <c r="O44" s="734"/>
      <c r="P44" s="671"/>
      <c r="Q44" s="951"/>
      <c r="R44" s="1174"/>
      <c r="S44" s="1175"/>
      <c r="T44" s="1175"/>
    </row>
    <row r="45" spans="1:20" ht="13.5" customHeight="1">
      <c r="A45" s="740"/>
      <c r="B45" s="944">
        <v>24</v>
      </c>
      <c r="C45" s="668">
        <v>179200</v>
      </c>
      <c r="D45" s="669">
        <v>12485</v>
      </c>
      <c r="E45" s="945">
        <v>20</v>
      </c>
      <c r="F45" s="668">
        <v>7608300</v>
      </c>
      <c r="G45" s="669">
        <v>0</v>
      </c>
      <c r="H45" s="733"/>
      <c r="I45" s="672"/>
      <c r="J45" s="944">
        <v>20</v>
      </c>
      <c r="K45" s="668">
        <v>746309</v>
      </c>
      <c r="L45" s="736">
        <v>30000</v>
      </c>
      <c r="M45" s="735"/>
      <c r="N45" s="669"/>
      <c r="O45" s="734"/>
      <c r="P45" s="671"/>
      <c r="Q45" s="951"/>
      <c r="R45" s="1174"/>
      <c r="S45" s="1175"/>
      <c r="T45" s="1175"/>
    </row>
    <row r="46" spans="1:20" ht="13.5" customHeight="1">
      <c r="A46" s="740"/>
      <c r="B46" s="944">
        <v>23</v>
      </c>
      <c r="C46" s="668">
        <v>243800</v>
      </c>
      <c r="D46" s="669">
        <v>0</v>
      </c>
      <c r="E46" s="945">
        <v>19</v>
      </c>
      <c r="F46" s="668">
        <v>10775300</v>
      </c>
      <c r="G46" s="669">
        <v>3000000</v>
      </c>
      <c r="H46" s="671"/>
      <c r="I46" s="672"/>
      <c r="J46" s="944">
        <v>19</v>
      </c>
      <c r="K46" s="668">
        <v>100200</v>
      </c>
      <c r="L46" s="736">
        <v>0</v>
      </c>
      <c r="M46" s="735"/>
      <c r="N46" s="669"/>
      <c r="O46" s="734"/>
      <c r="P46" s="671"/>
      <c r="Q46" s="951"/>
      <c r="R46" s="1174"/>
      <c r="S46" s="1175"/>
      <c r="T46" s="1175"/>
    </row>
    <row r="47" spans="1:20" ht="13.5" customHeight="1">
      <c r="A47" s="740"/>
      <c r="B47" s="944">
        <v>22</v>
      </c>
      <c r="C47" s="668">
        <v>289000</v>
      </c>
      <c r="D47" s="669">
        <v>0</v>
      </c>
      <c r="E47" s="945"/>
      <c r="F47" s="668"/>
      <c r="G47" s="669"/>
      <c r="H47" s="671"/>
      <c r="I47" s="672"/>
      <c r="J47" s="944">
        <v>18</v>
      </c>
      <c r="K47" s="668">
        <v>62000</v>
      </c>
      <c r="L47" s="736">
        <v>8000</v>
      </c>
      <c r="M47" s="734"/>
      <c r="N47" s="672"/>
      <c r="O47" s="734"/>
      <c r="P47" s="671"/>
      <c r="Q47" s="951"/>
      <c r="R47" s="1174"/>
      <c r="S47" s="1175"/>
      <c r="T47" s="1175"/>
    </row>
    <row r="48" spans="1:20" ht="13.5" customHeight="1">
      <c r="A48" s="740"/>
      <c r="B48" s="944">
        <v>21</v>
      </c>
      <c r="C48" s="668">
        <v>442468</v>
      </c>
      <c r="D48" s="669">
        <v>0</v>
      </c>
      <c r="E48" s="946"/>
      <c r="F48" s="668"/>
      <c r="G48" s="669"/>
      <c r="H48" s="671"/>
      <c r="I48" s="672"/>
      <c r="J48" s="947"/>
      <c r="K48" s="668"/>
      <c r="L48" s="736"/>
      <c r="M48" s="734"/>
      <c r="N48" s="672"/>
      <c r="O48" s="734"/>
      <c r="P48" s="671"/>
      <c r="Q48" s="951"/>
      <c r="R48" s="1174"/>
      <c r="S48" s="1175"/>
      <c r="T48" s="1175"/>
    </row>
    <row r="49" spans="1:20" ht="13.5" customHeight="1">
      <c r="A49" s="740"/>
      <c r="B49" s="944">
        <v>20</v>
      </c>
      <c r="C49" s="668">
        <v>255172</v>
      </c>
      <c r="D49" s="669">
        <v>0</v>
      </c>
      <c r="E49" s="946"/>
      <c r="F49" s="668"/>
      <c r="G49" s="669"/>
      <c r="H49" s="671"/>
      <c r="I49" s="672"/>
      <c r="J49" s="947"/>
      <c r="K49" s="668"/>
      <c r="L49" s="669"/>
      <c r="M49" s="734"/>
      <c r="N49" s="672"/>
      <c r="O49" s="734"/>
      <c r="P49" s="671"/>
      <c r="Q49" s="951"/>
      <c r="R49" s="1174"/>
      <c r="S49" s="1175"/>
      <c r="T49" s="1175"/>
    </row>
    <row r="50" spans="1:20" ht="13.5" customHeight="1">
      <c r="A50" s="740"/>
      <c r="B50" s="944">
        <v>19</v>
      </c>
      <c r="C50" s="668">
        <v>79800</v>
      </c>
      <c r="D50" s="669">
        <v>0</v>
      </c>
      <c r="E50" s="946"/>
      <c r="F50" s="668"/>
      <c r="G50" s="669"/>
      <c r="H50" s="671"/>
      <c r="I50" s="672"/>
      <c r="J50" s="947"/>
      <c r="K50" s="668"/>
      <c r="L50" s="669"/>
      <c r="M50" s="734"/>
      <c r="N50" s="672"/>
      <c r="O50" s="734"/>
      <c r="P50" s="671"/>
      <c r="Q50" s="951"/>
      <c r="R50" s="1174"/>
      <c r="S50" s="1175"/>
      <c r="T50" s="1175"/>
    </row>
    <row r="51" spans="1:20" ht="14.25" customHeight="1" thickBot="1">
      <c r="A51" s="740"/>
      <c r="B51" s="752"/>
      <c r="C51" s="896">
        <f>SUM(C28:C50)</f>
        <v>18797561</v>
      </c>
      <c r="D51" s="887">
        <f>SUM(D28:D50)</f>
        <v>979723</v>
      </c>
      <c r="E51" s="897"/>
      <c r="F51" s="896">
        <f>SUM(F28:F50)</f>
        <v>43125362</v>
      </c>
      <c r="G51" s="887">
        <f>SUM(G28:G50)</f>
        <v>3273300</v>
      </c>
      <c r="H51" s="896">
        <f>SUM(H28:H50)</f>
        <v>782765</v>
      </c>
      <c r="I51" s="887">
        <f>SUM(I28:I50)</f>
        <v>62900</v>
      </c>
      <c r="J51" s="898"/>
      <c r="K51" s="896">
        <f t="shared" ref="K51:P51" si="1">SUM(K28:K50)</f>
        <v>35162962</v>
      </c>
      <c r="L51" s="887">
        <f t="shared" si="1"/>
        <v>1928389</v>
      </c>
      <c r="M51" s="898">
        <f t="shared" si="1"/>
        <v>507700</v>
      </c>
      <c r="N51" s="887">
        <f t="shared" si="1"/>
        <v>25500</v>
      </c>
      <c r="O51" s="898">
        <f t="shared" si="1"/>
        <v>469100</v>
      </c>
      <c r="P51" s="899">
        <f t="shared" si="1"/>
        <v>15000</v>
      </c>
      <c r="Q51" s="859"/>
      <c r="R51" s="1174"/>
      <c r="S51" s="1175"/>
      <c r="T51" s="1175"/>
    </row>
    <row r="52" spans="1:20" s="763" customFormat="1" ht="14.25" thickBot="1">
      <c r="A52" s="758"/>
      <c r="B52" s="759"/>
      <c r="C52" s="760"/>
      <c r="D52" s="760"/>
      <c r="E52" s="761"/>
      <c r="F52" s="762"/>
      <c r="G52" s="762"/>
      <c r="H52" s="762"/>
      <c r="I52" s="762"/>
      <c r="J52" s="742"/>
      <c r="K52" s="762"/>
      <c r="L52" s="762"/>
      <c r="M52" s="762"/>
      <c r="N52" s="762"/>
      <c r="O52" s="762"/>
      <c r="P52" s="762"/>
    </row>
    <row r="53" spans="1:20" ht="13.5" customHeight="1">
      <c r="A53" s="1400"/>
      <c r="B53" s="1401"/>
      <c r="C53" s="1009" t="s">
        <v>69</v>
      </c>
      <c r="D53" s="1010" t="s">
        <v>115</v>
      </c>
      <c r="E53" s="1011"/>
      <c r="F53" s="1033"/>
      <c r="G53" s="1009" t="s">
        <v>115</v>
      </c>
      <c r="H53" s="1034" t="s">
        <v>164</v>
      </c>
      <c r="I53" s="1012" t="s">
        <v>69</v>
      </c>
      <c r="J53" s="1402" t="s">
        <v>173</v>
      </c>
      <c r="K53" s="1403"/>
      <c r="L53" s="1403"/>
    </row>
    <row r="54" spans="1:20">
      <c r="A54" s="1398" t="s">
        <v>78</v>
      </c>
      <c r="B54" s="1029" t="s">
        <v>172</v>
      </c>
      <c r="C54" s="1030">
        <f>(SUM(C28:C29,C32:C33))*C14</f>
        <v>3823982.0989999999</v>
      </c>
      <c r="D54" s="1031">
        <f>(D30+D35)*C14</f>
        <v>44173.5</v>
      </c>
      <c r="E54" s="700"/>
      <c r="F54" s="1032" t="s">
        <v>90</v>
      </c>
      <c r="G54" s="1030">
        <f>ROUND(G51*H54,0)</f>
        <v>2991701</v>
      </c>
      <c r="H54" s="1072">
        <v>0.91397090000000003</v>
      </c>
      <c r="I54" s="1035">
        <f>ROUND(F51*H54,0)</f>
        <v>39415326</v>
      </c>
      <c r="J54" s="1402"/>
      <c r="K54" s="1403"/>
      <c r="L54" s="1403"/>
    </row>
    <row r="55" spans="1:20" ht="14.25" thickBot="1">
      <c r="A55" s="1398"/>
      <c r="B55" s="957" t="s">
        <v>100</v>
      </c>
      <c r="C55" s="1028">
        <f>(SUM(C30:C31,C34:C50))*C22</f>
        <v>4924205.352</v>
      </c>
      <c r="D55" s="903">
        <f>(SUM(D31:D33,D36:D50))*C22</f>
        <v>302431.14</v>
      </c>
      <c r="E55" s="700"/>
      <c r="F55" s="960" t="s">
        <v>25</v>
      </c>
      <c r="G55" s="902">
        <f>ROUND(G51*H55,0)</f>
        <v>281599</v>
      </c>
      <c r="H55" s="1004">
        <f>1-H54</f>
        <v>8.6029099999999969E-2</v>
      </c>
      <c r="I55" s="1013">
        <f>ROUND(F51*H55,0)</f>
        <v>3710036</v>
      </c>
      <c r="J55" s="1402"/>
      <c r="K55" s="1403"/>
      <c r="L55" s="1403"/>
    </row>
    <row r="56" spans="1:20" ht="15" thickTop="1" thickBot="1">
      <c r="A56" s="1399"/>
      <c r="B56" s="1014" t="s">
        <v>75</v>
      </c>
      <c r="C56" s="1015">
        <f>SUM(C54:C55)</f>
        <v>8748187.4509999994</v>
      </c>
      <c r="D56" s="1016">
        <f>SUM(D54:D55)</f>
        <v>346604.64</v>
      </c>
      <c r="E56" s="1017"/>
      <c r="F56" s="1018" t="s">
        <v>75</v>
      </c>
      <c r="G56" s="1015">
        <f>SUM(G54:G55)</f>
        <v>3273300</v>
      </c>
      <c r="H56" s="1019"/>
      <c r="I56" s="1020">
        <f>SUM(I54:I55)</f>
        <v>43125362</v>
      </c>
      <c r="J56" s="1402"/>
      <c r="K56" s="1403"/>
      <c r="L56" s="1403"/>
    </row>
    <row r="57" spans="1:20">
      <c r="F57" s="740"/>
      <c r="G57" s="780"/>
      <c r="H57" s="740"/>
      <c r="I57" s="740"/>
    </row>
    <row r="58" spans="1:20">
      <c r="F58" s="740"/>
      <c r="G58" s="780"/>
      <c r="H58" s="740"/>
      <c r="I58" s="740"/>
    </row>
    <row r="59" spans="1:20">
      <c r="F59" s="740"/>
      <c r="G59" s="780"/>
      <c r="H59" s="740"/>
      <c r="I59" s="740"/>
    </row>
    <row r="60" spans="1:20">
      <c r="F60" s="740"/>
      <c r="G60" s="780"/>
      <c r="H60" s="740"/>
      <c r="I60" s="740"/>
    </row>
    <row r="61" spans="1:20">
      <c r="F61" s="740"/>
      <c r="G61" s="780"/>
      <c r="H61" s="740"/>
      <c r="I61" s="740"/>
    </row>
    <row r="62" spans="1:20">
      <c r="F62" s="740"/>
      <c r="G62" s="780"/>
      <c r="H62" s="740"/>
      <c r="I62" s="740"/>
    </row>
    <row r="63" spans="1:20">
      <c r="F63" s="740"/>
      <c r="G63" s="780"/>
      <c r="H63" s="740"/>
      <c r="I63" s="740"/>
    </row>
    <row r="64" spans="1:20">
      <c r="F64" s="740"/>
      <c r="G64" s="780"/>
      <c r="H64" s="740"/>
      <c r="I64" s="740"/>
    </row>
    <row r="65" spans="6:9">
      <c r="F65" s="740"/>
      <c r="G65" s="780"/>
      <c r="H65" s="740"/>
      <c r="I65" s="740"/>
    </row>
    <row r="66" spans="6:9">
      <c r="F66" s="740"/>
      <c r="G66" s="780"/>
      <c r="H66" s="740"/>
      <c r="I66" s="740"/>
    </row>
    <row r="67" spans="6:9">
      <c r="F67" s="740"/>
      <c r="G67" s="780"/>
      <c r="H67" s="740"/>
      <c r="I67" s="740"/>
    </row>
  </sheetData>
  <mergeCells count="26">
    <mergeCell ref="J2:L2"/>
    <mergeCell ref="M2:N2"/>
    <mergeCell ref="B14:B18"/>
    <mergeCell ref="A54:A56"/>
    <mergeCell ref="J26:L26"/>
    <mergeCell ref="M26:N26"/>
    <mergeCell ref="O26:Q26"/>
    <mergeCell ref="R26:T51"/>
    <mergeCell ref="A53:B53"/>
    <mergeCell ref="J53:L56"/>
    <mergeCell ref="A1:B1"/>
    <mergeCell ref="P1:Q1"/>
    <mergeCell ref="B19:B22"/>
    <mergeCell ref="A25:B25"/>
    <mergeCell ref="B26:D26"/>
    <mergeCell ref="E26:G26"/>
    <mergeCell ref="H26:I26"/>
    <mergeCell ref="F21:I21"/>
    <mergeCell ref="E18:E20"/>
    <mergeCell ref="D13:D22"/>
    <mergeCell ref="J17:N17"/>
    <mergeCell ref="O2:Q2"/>
    <mergeCell ref="E11:G12"/>
    <mergeCell ref="B2:D2"/>
    <mergeCell ref="E2:G2"/>
    <mergeCell ref="H2:I2"/>
  </mergeCells>
  <phoneticPr fontId="3"/>
  <pageMargins left="0.39370078740157483" right="0.39370078740157483" top="0.59055118110236227" bottom="0.19685039370078741" header="0.39370078740157483" footer="0.31496062992125984"/>
  <pageSetup paperSize="9" scale="74" orientation="landscape" cellComments="asDisplayed" r:id="rId1"/>
  <headerFooter>
    <oddHeader>&amp;L&amp;"BIZ UDゴシック,標準"&amp;14&amp;F&amp;C&amp;"BIZ UDゴシック,標準"&amp;14&amp;A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40"/>
  <sheetViews>
    <sheetView view="pageBreakPreview" zoomScale="55" zoomScaleNormal="50" zoomScaleSheetLayoutView="55" workbookViewId="0">
      <selection activeCell="A2" sqref="A2"/>
    </sheetView>
  </sheetViews>
  <sheetFormatPr defaultColWidth="9" defaultRowHeight="18.75"/>
  <cols>
    <col min="1" max="1" width="6" style="4" customWidth="1"/>
    <col min="2" max="2" width="16.625" style="4" customWidth="1"/>
    <col min="3" max="3" width="2.625" style="4" customWidth="1"/>
    <col min="4" max="4" width="37.75" style="4" customWidth="1"/>
    <col min="5" max="5" width="16.625" style="4" customWidth="1"/>
    <col min="6" max="8" width="23.5" style="4" customWidth="1"/>
    <col min="9" max="9" width="23.5" style="491" customWidth="1"/>
    <col min="10" max="11" width="23.5" style="4" customWidth="1"/>
    <col min="12" max="13" width="14.625" style="4" customWidth="1"/>
    <col min="14" max="14" width="14.625" style="479" customWidth="1"/>
    <col min="15" max="16" width="14.625" style="4" customWidth="1"/>
    <col min="17" max="16384" width="9" style="4"/>
  </cols>
  <sheetData>
    <row r="1" spans="1:16" ht="27" customHeight="1">
      <c r="A1" s="1167" t="s">
        <v>144</v>
      </c>
      <c r="B1" s="1167"/>
      <c r="C1" s="1167"/>
      <c r="D1" s="1167"/>
      <c r="E1" s="1167"/>
      <c r="F1" s="1167"/>
      <c r="G1" s="1167"/>
      <c r="H1" s="1167"/>
      <c r="I1" s="480"/>
      <c r="J1" s="2"/>
      <c r="K1" s="2"/>
      <c r="L1" s="2"/>
      <c r="M1" s="2"/>
      <c r="N1" s="461"/>
      <c r="O1" s="2"/>
      <c r="P1" s="2"/>
    </row>
    <row r="2" spans="1:16" ht="23.25" customHeight="1" thickBot="1">
      <c r="A2" s="2"/>
      <c r="B2" s="2"/>
      <c r="C2" s="2"/>
      <c r="D2" s="2"/>
      <c r="E2" s="2"/>
      <c r="F2" s="2"/>
      <c r="G2" s="2"/>
      <c r="H2" s="2"/>
      <c r="I2" s="480"/>
      <c r="J2" s="2"/>
      <c r="K2" s="2"/>
      <c r="L2" s="2"/>
      <c r="M2" s="2"/>
      <c r="N2" s="461"/>
      <c r="O2" s="1168" t="s">
        <v>141</v>
      </c>
      <c r="P2" s="1168"/>
    </row>
    <row r="3" spans="1:16" ht="29.25" customHeight="1">
      <c r="A3" s="1113" t="s">
        <v>104</v>
      </c>
      <c r="B3" s="1114"/>
      <c r="C3" s="1114"/>
      <c r="D3" s="1114"/>
      <c r="E3" s="1115"/>
      <c r="F3" s="1119" t="s">
        <v>1</v>
      </c>
      <c r="G3" s="1121" t="s">
        <v>2</v>
      </c>
      <c r="H3" s="6" t="s">
        <v>135</v>
      </c>
      <c r="I3" s="481" t="s">
        <v>4</v>
      </c>
      <c r="J3" s="825" t="s">
        <v>5</v>
      </c>
      <c r="K3" s="828" t="s">
        <v>136</v>
      </c>
      <c r="L3" s="1123" t="s">
        <v>137</v>
      </c>
      <c r="M3" s="1124"/>
      <c r="N3" s="462" t="s">
        <v>95</v>
      </c>
      <c r="O3" s="9" t="s">
        <v>140</v>
      </c>
      <c r="P3" s="9" t="s">
        <v>9</v>
      </c>
    </row>
    <row r="4" spans="1:16" ht="29.25" customHeight="1" thickBot="1">
      <c r="A4" s="1116"/>
      <c r="B4" s="1117"/>
      <c r="C4" s="1117"/>
      <c r="D4" s="1117"/>
      <c r="E4" s="1118"/>
      <c r="F4" s="1120"/>
      <c r="G4" s="1122"/>
      <c r="H4" s="495" t="s">
        <v>109</v>
      </c>
      <c r="I4" s="482" t="s">
        <v>10</v>
      </c>
      <c r="J4" s="274" t="s">
        <v>110</v>
      </c>
      <c r="K4" s="303" t="s">
        <v>109</v>
      </c>
      <c r="L4" s="13" t="s">
        <v>12</v>
      </c>
      <c r="M4" s="14" t="s">
        <v>94</v>
      </c>
      <c r="N4" s="463" t="s">
        <v>13</v>
      </c>
      <c r="O4" s="16" t="s">
        <v>138</v>
      </c>
      <c r="P4" s="16" t="s">
        <v>139</v>
      </c>
    </row>
    <row r="5" spans="1:16" ht="29.25" customHeight="1">
      <c r="A5" s="1138" t="s">
        <v>16</v>
      </c>
      <c r="B5" s="1163" t="s">
        <v>17</v>
      </c>
      <c r="C5" s="1165" t="s">
        <v>18</v>
      </c>
      <c r="D5" s="1166"/>
      <c r="E5" s="178" t="s">
        <v>19</v>
      </c>
      <c r="F5" s="226">
        <v>485107000</v>
      </c>
      <c r="G5" s="227">
        <v>534863769</v>
      </c>
      <c r="H5" s="179">
        <v>529799530</v>
      </c>
      <c r="I5" s="483">
        <f t="shared" ref="I5:I14" si="0">SUM(H5-F5)</f>
        <v>44692530</v>
      </c>
      <c r="J5" s="231">
        <v>191850</v>
      </c>
      <c r="K5" s="253">
        <f>SUM(G5-H5+J5)</f>
        <v>5256089</v>
      </c>
      <c r="L5" s="805">
        <f>ROUND((H5-J5)/G5,4)</f>
        <v>0.99019999999999997</v>
      </c>
      <c r="M5" s="497">
        <v>0.99439999999999995</v>
      </c>
      <c r="N5" s="464">
        <f>SUM(L5-M5)*100</f>
        <v>-0.41999999999999815</v>
      </c>
      <c r="O5" s="184">
        <f t="shared" ref="O5:O22" si="1">ROUND(H5/F5,4)</f>
        <v>1.0921000000000001</v>
      </c>
      <c r="P5" s="184">
        <v>0.99590000000000001</v>
      </c>
    </row>
    <row r="6" spans="1:16" ht="29.25" customHeight="1">
      <c r="A6" s="1139"/>
      <c r="B6" s="1164"/>
      <c r="C6" s="1134" t="s">
        <v>20</v>
      </c>
      <c r="D6" s="1135"/>
      <c r="E6" s="186" t="s">
        <v>21</v>
      </c>
      <c r="F6" s="228">
        <v>81726000</v>
      </c>
      <c r="G6" s="229">
        <v>89225700</v>
      </c>
      <c r="H6" s="229">
        <v>89225700</v>
      </c>
      <c r="I6" s="484">
        <f t="shared" si="0"/>
        <v>7499700</v>
      </c>
      <c r="J6" s="232">
        <v>0</v>
      </c>
      <c r="K6" s="254">
        <f t="shared" ref="K6:K14" si="2">SUM(G6-H6+J6)</f>
        <v>0</v>
      </c>
      <c r="L6" s="806">
        <f t="shared" ref="L6:L22" si="3">ROUND((H6-J6)/G6,4)</f>
        <v>1</v>
      </c>
      <c r="M6" s="499">
        <v>1</v>
      </c>
      <c r="N6" s="465">
        <f t="shared" ref="N6:N20" si="4">SUM(L6-M6)*100</f>
        <v>0</v>
      </c>
      <c r="O6" s="192">
        <f t="shared" si="1"/>
        <v>1.0918000000000001</v>
      </c>
      <c r="P6" s="458">
        <v>0.996</v>
      </c>
    </row>
    <row r="7" spans="1:16" ht="29.25" customHeight="1">
      <c r="A7" s="1139"/>
      <c r="B7" s="1164"/>
      <c r="C7" s="1145" t="s">
        <v>22</v>
      </c>
      <c r="D7" s="1146"/>
      <c r="E7" s="186"/>
      <c r="F7" s="194">
        <f>SUM(F8:F9)</f>
        <v>566608000</v>
      </c>
      <c r="G7" s="195">
        <f>SUM(G8:G9)</f>
        <v>571991700</v>
      </c>
      <c r="H7" s="196">
        <f>H8+H9</f>
        <v>568298900</v>
      </c>
      <c r="I7" s="484">
        <f t="shared" si="0"/>
        <v>1690900</v>
      </c>
      <c r="J7" s="196">
        <f>J8+J9</f>
        <v>0</v>
      </c>
      <c r="K7" s="254">
        <f t="shared" si="2"/>
        <v>3692800</v>
      </c>
      <c r="L7" s="806">
        <f t="shared" si="3"/>
        <v>0.99350000000000005</v>
      </c>
      <c r="M7" s="499">
        <v>0.99350000000000005</v>
      </c>
      <c r="N7" s="465">
        <f t="shared" si="4"/>
        <v>0</v>
      </c>
      <c r="O7" s="192">
        <f t="shared" si="1"/>
        <v>1.0029999999999999</v>
      </c>
      <c r="P7" s="458">
        <v>0.99350000000000005</v>
      </c>
    </row>
    <row r="8" spans="1:16" ht="29.25" customHeight="1">
      <c r="A8" s="1139"/>
      <c r="B8" s="1164"/>
      <c r="C8" s="269"/>
      <c r="D8" s="826" t="s">
        <v>23</v>
      </c>
      <c r="E8" s="186" t="s">
        <v>24</v>
      </c>
      <c r="F8" s="228">
        <v>518368000</v>
      </c>
      <c r="G8" s="229">
        <v>522370400</v>
      </c>
      <c r="H8" s="187">
        <v>518997681</v>
      </c>
      <c r="I8" s="484">
        <f t="shared" si="0"/>
        <v>629681</v>
      </c>
      <c r="J8" s="232">
        <v>0</v>
      </c>
      <c r="K8" s="254">
        <f t="shared" si="2"/>
        <v>3372719</v>
      </c>
      <c r="L8" s="806">
        <f t="shared" si="3"/>
        <v>0.99350000000000005</v>
      </c>
      <c r="M8" s="499">
        <v>0.99350000000000005</v>
      </c>
      <c r="N8" s="465">
        <f t="shared" si="4"/>
        <v>0</v>
      </c>
      <c r="O8" s="192">
        <f t="shared" si="1"/>
        <v>1.0012000000000001</v>
      </c>
      <c r="P8" s="458">
        <v>0.99350000000000005</v>
      </c>
    </row>
    <row r="9" spans="1:16" ht="29.25" customHeight="1">
      <c r="A9" s="1139"/>
      <c r="B9" s="1164"/>
      <c r="C9" s="270"/>
      <c r="D9" s="202" t="s">
        <v>25</v>
      </c>
      <c r="E9" s="186" t="s">
        <v>26</v>
      </c>
      <c r="F9" s="228">
        <v>48240000</v>
      </c>
      <c r="G9" s="229">
        <v>49621300</v>
      </c>
      <c r="H9" s="187">
        <v>49301219</v>
      </c>
      <c r="I9" s="484">
        <f t="shared" si="0"/>
        <v>1061219</v>
      </c>
      <c r="J9" s="232">
        <v>0</v>
      </c>
      <c r="K9" s="254">
        <f t="shared" si="2"/>
        <v>320081</v>
      </c>
      <c r="L9" s="806">
        <f t="shared" si="3"/>
        <v>0.99350000000000005</v>
      </c>
      <c r="M9" s="499">
        <v>0.99339999999999995</v>
      </c>
      <c r="N9" s="465">
        <f t="shared" si="4"/>
        <v>1.0000000000010001E-2</v>
      </c>
      <c r="O9" s="192">
        <f t="shared" si="1"/>
        <v>1.022</v>
      </c>
      <c r="P9" s="458">
        <v>0.99350000000000005</v>
      </c>
    </row>
    <row r="10" spans="1:16" ht="29.25" customHeight="1">
      <c r="A10" s="1139"/>
      <c r="B10" s="1164"/>
      <c r="C10" s="1134" t="s">
        <v>27</v>
      </c>
      <c r="D10" s="1135"/>
      <c r="E10" s="186" t="s">
        <v>28</v>
      </c>
      <c r="F10" s="228">
        <v>36173000</v>
      </c>
      <c r="G10" s="229">
        <v>36173400</v>
      </c>
      <c r="H10" s="187">
        <v>36173400</v>
      </c>
      <c r="I10" s="484">
        <f t="shared" si="0"/>
        <v>400</v>
      </c>
      <c r="J10" s="232">
        <v>0</v>
      </c>
      <c r="K10" s="254">
        <f t="shared" si="2"/>
        <v>0</v>
      </c>
      <c r="L10" s="806">
        <f t="shared" si="3"/>
        <v>1</v>
      </c>
      <c r="M10" s="499">
        <v>1</v>
      </c>
      <c r="N10" s="465">
        <f t="shared" si="4"/>
        <v>0</v>
      </c>
      <c r="O10" s="192">
        <f t="shared" si="1"/>
        <v>1</v>
      </c>
      <c r="P10" s="458">
        <v>1</v>
      </c>
    </row>
    <row r="11" spans="1:16" ht="29.25" customHeight="1">
      <c r="A11" s="1139"/>
      <c r="B11" s="1164"/>
      <c r="C11" s="1134" t="s">
        <v>29</v>
      </c>
      <c r="D11" s="1135"/>
      <c r="E11" s="186" t="s">
        <v>30</v>
      </c>
      <c r="F11" s="228">
        <v>1672000</v>
      </c>
      <c r="G11" s="229">
        <v>2250700</v>
      </c>
      <c r="H11" s="187">
        <v>2250700</v>
      </c>
      <c r="I11" s="484">
        <f t="shared" si="0"/>
        <v>578700</v>
      </c>
      <c r="J11" s="232">
        <v>0</v>
      </c>
      <c r="K11" s="254">
        <f t="shared" si="2"/>
        <v>0</v>
      </c>
      <c r="L11" s="806">
        <f t="shared" si="3"/>
        <v>1</v>
      </c>
      <c r="M11" s="499">
        <v>1</v>
      </c>
      <c r="N11" s="465">
        <f t="shared" si="4"/>
        <v>0</v>
      </c>
      <c r="O11" s="192">
        <f t="shared" si="1"/>
        <v>1.3461000000000001</v>
      </c>
      <c r="P11" s="458">
        <v>1</v>
      </c>
    </row>
    <row r="12" spans="1:16" ht="29.25" customHeight="1">
      <c r="A12" s="1139"/>
      <c r="B12" s="1164"/>
      <c r="C12" s="1134" t="s">
        <v>31</v>
      </c>
      <c r="D12" s="1135"/>
      <c r="E12" s="186" t="s">
        <v>32</v>
      </c>
      <c r="F12" s="228">
        <v>35821000</v>
      </c>
      <c r="G12" s="229">
        <v>35882100</v>
      </c>
      <c r="H12" s="187">
        <v>35608300</v>
      </c>
      <c r="I12" s="484">
        <f t="shared" si="0"/>
        <v>-212700</v>
      </c>
      <c r="J12" s="232">
        <v>0</v>
      </c>
      <c r="K12" s="254">
        <f t="shared" si="2"/>
        <v>273800</v>
      </c>
      <c r="L12" s="806">
        <f t="shared" si="3"/>
        <v>0.99239999999999995</v>
      </c>
      <c r="M12" s="499">
        <v>0.99280000000000002</v>
      </c>
      <c r="N12" s="465">
        <f t="shared" si="4"/>
        <v>-4.0000000000006697E-2</v>
      </c>
      <c r="O12" s="192">
        <f t="shared" si="1"/>
        <v>0.99409999999999998</v>
      </c>
      <c r="P12" s="458">
        <v>0.99319999999999997</v>
      </c>
    </row>
    <row r="13" spans="1:16" ht="29.25" customHeight="1">
      <c r="A13" s="1139"/>
      <c r="B13" s="1164"/>
      <c r="C13" s="1134" t="s">
        <v>33</v>
      </c>
      <c r="D13" s="1135"/>
      <c r="E13" s="186" t="s">
        <v>34</v>
      </c>
      <c r="F13" s="228">
        <v>102430000</v>
      </c>
      <c r="G13" s="187">
        <v>99395342</v>
      </c>
      <c r="H13" s="187">
        <v>99395342</v>
      </c>
      <c r="I13" s="484">
        <f t="shared" si="0"/>
        <v>-3034658</v>
      </c>
      <c r="J13" s="232">
        <v>0</v>
      </c>
      <c r="K13" s="254">
        <f t="shared" si="2"/>
        <v>0</v>
      </c>
      <c r="L13" s="806">
        <f t="shared" si="3"/>
        <v>1</v>
      </c>
      <c r="M13" s="499">
        <v>1</v>
      </c>
      <c r="N13" s="465">
        <f t="shared" si="4"/>
        <v>0</v>
      </c>
      <c r="O13" s="192">
        <f t="shared" si="1"/>
        <v>0.97040000000000004</v>
      </c>
      <c r="P13" s="458">
        <v>1</v>
      </c>
    </row>
    <row r="14" spans="1:16" ht="29.25" customHeight="1" thickBot="1">
      <c r="A14" s="1139"/>
      <c r="B14" s="1147"/>
      <c r="C14" s="1136" t="s">
        <v>35</v>
      </c>
      <c r="D14" s="1137"/>
      <c r="E14" s="314" t="s">
        <v>36</v>
      </c>
      <c r="F14" s="354">
        <v>1082000</v>
      </c>
      <c r="G14" s="315">
        <v>931900</v>
      </c>
      <c r="H14" s="355">
        <v>931900</v>
      </c>
      <c r="I14" s="485">
        <f t="shared" si="0"/>
        <v>-150100</v>
      </c>
      <c r="J14" s="317">
        <v>0</v>
      </c>
      <c r="K14" s="318">
        <f t="shared" si="2"/>
        <v>0</v>
      </c>
      <c r="L14" s="807">
        <f t="shared" si="3"/>
        <v>1</v>
      </c>
      <c r="M14" s="501">
        <v>1</v>
      </c>
      <c r="N14" s="466">
        <f t="shared" si="4"/>
        <v>0</v>
      </c>
      <c r="O14" s="208">
        <f t="shared" si="1"/>
        <v>0.86129999999999995</v>
      </c>
      <c r="P14" s="312">
        <v>1</v>
      </c>
    </row>
    <row r="15" spans="1:16" ht="29.25" customHeight="1" thickBot="1">
      <c r="A15" s="1139"/>
      <c r="B15" s="1147" t="s">
        <v>37</v>
      </c>
      <c r="C15" s="1148"/>
      <c r="D15" s="1148"/>
      <c r="E15" s="1149"/>
      <c r="F15" s="204">
        <f>F5+F6+F7+F10+F11+F12+F13+F14</f>
        <v>1310619000</v>
      </c>
      <c r="G15" s="204">
        <f t="shared" ref="G15:K15" si="5">G5+G6+G7+G10+G11+G12+G13+G14</f>
        <v>1370714611</v>
      </c>
      <c r="H15" s="204">
        <f t="shared" si="5"/>
        <v>1361683772</v>
      </c>
      <c r="I15" s="486">
        <f t="shared" si="5"/>
        <v>51064772</v>
      </c>
      <c r="J15" s="204">
        <f t="shared" si="5"/>
        <v>191850</v>
      </c>
      <c r="K15" s="204">
        <f t="shared" si="5"/>
        <v>9222689</v>
      </c>
      <c r="L15" s="807">
        <f t="shared" si="3"/>
        <v>0.99329999999999996</v>
      </c>
      <c r="M15" s="501">
        <v>0.99490000000000001</v>
      </c>
      <c r="N15" s="467">
        <f t="shared" si="4"/>
        <v>-0.16000000000000458</v>
      </c>
      <c r="O15" s="312">
        <f t="shared" si="1"/>
        <v>1.0389999999999999</v>
      </c>
      <c r="P15" s="312">
        <v>0.99519999999999997</v>
      </c>
    </row>
    <row r="16" spans="1:16" ht="29.25" customHeight="1">
      <c r="A16" s="1139"/>
      <c r="B16" s="1150" t="s">
        <v>38</v>
      </c>
      <c r="C16" s="1153" t="s">
        <v>18</v>
      </c>
      <c r="D16" s="1121"/>
      <c r="E16" s="327" t="s">
        <v>39</v>
      </c>
      <c r="F16" s="234">
        <v>2416000</v>
      </c>
      <c r="G16" s="235">
        <v>10805201</v>
      </c>
      <c r="H16" s="18">
        <v>1695884</v>
      </c>
      <c r="I16" s="487">
        <f>SUM(H16-F16)</f>
        <v>-720116</v>
      </c>
      <c r="J16" s="240">
        <v>0</v>
      </c>
      <c r="K16" s="255">
        <f>SUM(G16-H16+J16)</f>
        <v>9109317</v>
      </c>
      <c r="L16" s="808">
        <f t="shared" si="3"/>
        <v>0.157</v>
      </c>
      <c r="M16" s="503">
        <v>0.20660000000000001</v>
      </c>
      <c r="N16" s="468">
        <f t="shared" si="4"/>
        <v>-4.9600000000000009</v>
      </c>
      <c r="O16" s="330">
        <f t="shared" si="1"/>
        <v>0.70189999999999997</v>
      </c>
      <c r="P16" s="330">
        <v>0.2064</v>
      </c>
    </row>
    <row r="17" spans="1:16" ht="29.25" customHeight="1">
      <c r="A17" s="1139"/>
      <c r="B17" s="1151"/>
      <c r="C17" s="1154" t="s">
        <v>20</v>
      </c>
      <c r="D17" s="1155"/>
      <c r="E17" s="25" t="s">
        <v>40</v>
      </c>
      <c r="F17" s="236">
        <v>33000</v>
      </c>
      <c r="G17" s="237">
        <v>564000</v>
      </c>
      <c r="H17" s="26">
        <v>137100</v>
      </c>
      <c r="I17" s="488">
        <f>SUM(H17-F17)</f>
        <v>104100</v>
      </c>
      <c r="J17" s="241">
        <v>0</v>
      </c>
      <c r="K17" s="256">
        <f>SUM(G17-H17+J17)</f>
        <v>426900</v>
      </c>
      <c r="L17" s="506">
        <f t="shared" si="3"/>
        <v>0.24310000000000001</v>
      </c>
      <c r="M17" s="505">
        <v>0.4365</v>
      </c>
      <c r="N17" s="469">
        <f t="shared" si="4"/>
        <v>-19.34</v>
      </c>
      <c r="O17" s="30">
        <f t="shared" si="1"/>
        <v>4.1544999999999996</v>
      </c>
      <c r="P17" s="30">
        <v>0.4365</v>
      </c>
    </row>
    <row r="18" spans="1:16" ht="29.25" customHeight="1">
      <c r="A18" s="1139"/>
      <c r="B18" s="1151"/>
      <c r="C18" s="1156" t="s">
        <v>22</v>
      </c>
      <c r="D18" s="1157"/>
      <c r="E18" s="25" t="s">
        <v>41</v>
      </c>
      <c r="F18" s="236">
        <v>2846000</v>
      </c>
      <c r="G18" s="237">
        <v>44980331</v>
      </c>
      <c r="H18" s="26">
        <v>8268956</v>
      </c>
      <c r="I18" s="488">
        <f>SUM(H18-F18)</f>
        <v>5422956</v>
      </c>
      <c r="J18" s="241">
        <v>0</v>
      </c>
      <c r="K18" s="257">
        <f>SUM(G18-H18+J18)</f>
        <v>36711375</v>
      </c>
      <c r="L18" s="506">
        <f t="shared" si="3"/>
        <v>0.18379999999999999</v>
      </c>
      <c r="M18" s="505">
        <v>0.1232</v>
      </c>
      <c r="N18" s="469">
        <f t="shared" si="4"/>
        <v>6.0599999999999987</v>
      </c>
      <c r="O18" s="30">
        <f t="shared" si="1"/>
        <v>2.9055</v>
      </c>
      <c r="P18" s="30">
        <v>0.1232</v>
      </c>
    </row>
    <row r="19" spans="1:16" s="38" customFormat="1" ht="29.25" customHeight="1">
      <c r="A19" s="1139"/>
      <c r="B19" s="1151"/>
      <c r="C19" s="1154" t="s">
        <v>31</v>
      </c>
      <c r="D19" s="1155"/>
      <c r="E19" s="32" t="s">
        <v>42</v>
      </c>
      <c r="F19" s="236">
        <v>67000</v>
      </c>
      <c r="G19" s="237">
        <v>728238</v>
      </c>
      <c r="H19" s="26">
        <v>162173</v>
      </c>
      <c r="I19" s="488">
        <f>SUM(H19-F19)</f>
        <v>95173</v>
      </c>
      <c r="J19" s="241">
        <v>0</v>
      </c>
      <c r="K19" s="257">
        <f>SUM(G19-H19+J19)</f>
        <v>566065</v>
      </c>
      <c r="L19" s="506">
        <f t="shared" si="3"/>
        <v>0.22270000000000001</v>
      </c>
      <c r="M19" s="507">
        <v>0.18240000000000001</v>
      </c>
      <c r="N19" s="470">
        <f t="shared" si="4"/>
        <v>4.03</v>
      </c>
      <c r="O19" s="36">
        <f t="shared" si="1"/>
        <v>2.4205000000000001</v>
      </c>
      <c r="P19" s="36">
        <v>0.18240000000000001</v>
      </c>
    </row>
    <row r="20" spans="1:16" ht="29.25" customHeight="1" thickBot="1">
      <c r="A20" s="1139"/>
      <c r="B20" s="1152"/>
      <c r="C20" s="1158" t="s">
        <v>43</v>
      </c>
      <c r="D20" s="1159"/>
      <c r="E20" s="331" t="s">
        <v>44</v>
      </c>
      <c r="F20" s="356">
        <v>287000</v>
      </c>
      <c r="G20" s="357">
        <v>4600931</v>
      </c>
      <c r="H20" s="332">
        <v>777244</v>
      </c>
      <c r="I20" s="489">
        <f>SUM(H20-F20)</f>
        <v>490244</v>
      </c>
      <c r="J20" s="91">
        <v>0</v>
      </c>
      <c r="K20" s="43">
        <f>SUM(G20-H20+J20)</f>
        <v>3823687</v>
      </c>
      <c r="L20" s="809">
        <f t="shared" si="3"/>
        <v>0.16889999999999999</v>
      </c>
      <c r="M20" s="509">
        <v>0.1139</v>
      </c>
      <c r="N20" s="471">
        <f t="shared" si="4"/>
        <v>5.4999999999999991</v>
      </c>
      <c r="O20" s="47">
        <f t="shared" si="1"/>
        <v>2.7082000000000002</v>
      </c>
      <c r="P20" s="47">
        <v>0.1139</v>
      </c>
    </row>
    <row r="21" spans="1:16" ht="29.25" customHeight="1" thickBot="1">
      <c r="A21" s="1139"/>
      <c r="B21" s="1160" t="s">
        <v>45</v>
      </c>
      <c r="C21" s="1161"/>
      <c r="D21" s="1161"/>
      <c r="E21" s="1162"/>
      <c r="F21" s="319">
        <f>SUM(F16:F20)</f>
        <v>5649000</v>
      </c>
      <c r="G21" s="320">
        <f>SUM(G16,G17,G18,G19,G20)</f>
        <v>61678701</v>
      </c>
      <c r="H21" s="320">
        <f t="shared" ref="H21:K21" si="6">SUM(H16,H17,H18,H19,H20)</f>
        <v>11041357</v>
      </c>
      <c r="I21" s="490">
        <f>SUM(I16,I17,I18,I19,I20)</f>
        <v>5392357</v>
      </c>
      <c r="J21" s="320">
        <f t="shared" si="6"/>
        <v>0</v>
      </c>
      <c r="K21" s="321">
        <f t="shared" si="6"/>
        <v>50637344</v>
      </c>
      <c r="L21" s="810">
        <f t="shared" si="3"/>
        <v>0.17899999999999999</v>
      </c>
      <c r="M21" s="511">
        <v>0.1396</v>
      </c>
      <c r="N21" s="472">
        <f>SUM(L21-M21)*100</f>
        <v>3.9399999999999991</v>
      </c>
      <c r="O21" s="325">
        <f t="shared" si="1"/>
        <v>1.9545999999999999</v>
      </c>
      <c r="P21" s="325">
        <v>0.13950000000000001</v>
      </c>
    </row>
    <row r="22" spans="1:16" ht="29.25" customHeight="1" thickTop="1" thickBot="1">
      <c r="A22" s="1140"/>
      <c r="B22" s="1116" t="s">
        <v>46</v>
      </c>
      <c r="C22" s="1117"/>
      <c r="D22" s="1117"/>
      <c r="E22" s="1118"/>
      <c r="F22" s="304">
        <f>F15+F21</f>
        <v>1316268000</v>
      </c>
      <c r="G22" s="305">
        <f t="shared" ref="G22" si="7">SUM(G15+G21)</f>
        <v>1432393312</v>
      </c>
      <c r="H22" s="81">
        <f t="shared" ref="H22:K22" si="8">SUM(H15+H21)</f>
        <v>1372725129</v>
      </c>
      <c r="I22" s="489">
        <f t="shared" si="8"/>
        <v>56457129</v>
      </c>
      <c r="J22" s="306">
        <f t="shared" si="8"/>
        <v>191850</v>
      </c>
      <c r="K22" s="307">
        <f t="shared" si="8"/>
        <v>59860033</v>
      </c>
      <c r="L22" s="809">
        <f t="shared" si="3"/>
        <v>0.95820000000000005</v>
      </c>
      <c r="M22" s="513">
        <v>0.95220000000000005</v>
      </c>
      <c r="N22" s="473">
        <f>SUM(L22-M22)*100</f>
        <v>0.60000000000000053</v>
      </c>
      <c r="O22" s="95">
        <f t="shared" si="1"/>
        <v>1.0428999999999999</v>
      </c>
      <c r="P22" s="95">
        <v>0.9526</v>
      </c>
    </row>
    <row r="23" spans="1:16" ht="24" customHeight="1" thickBot="1">
      <c r="B23" s="60"/>
      <c r="C23" s="60"/>
      <c r="D23" s="60"/>
      <c r="E23" s="60"/>
      <c r="J23" s="802"/>
      <c r="L23" s="61"/>
      <c r="M23" s="61"/>
      <c r="N23" s="474"/>
      <c r="O23" s="62"/>
      <c r="P23" s="62"/>
    </row>
    <row r="24" spans="1:16" ht="29.25" customHeight="1">
      <c r="A24" s="1113" t="s">
        <v>104</v>
      </c>
      <c r="B24" s="1114"/>
      <c r="C24" s="1114"/>
      <c r="D24" s="1114"/>
      <c r="E24" s="1115"/>
      <c r="F24" s="1119" t="s">
        <v>1</v>
      </c>
      <c r="G24" s="1121" t="s">
        <v>2</v>
      </c>
      <c r="H24" s="6" t="s">
        <v>135</v>
      </c>
      <c r="I24" s="481" t="s">
        <v>4</v>
      </c>
      <c r="J24" s="825" t="s">
        <v>5</v>
      </c>
      <c r="K24" s="828" t="s">
        <v>136</v>
      </c>
      <c r="L24" s="1123" t="s">
        <v>137</v>
      </c>
      <c r="M24" s="1124"/>
      <c r="N24" s="462" t="s">
        <v>95</v>
      </c>
      <c r="O24" s="9" t="s">
        <v>140</v>
      </c>
      <c r="P24" s="9" t="s">
        <v>9</v>
      </c>
    </row>
    <row r="25" spans="1:16" ht="29.25" customHeight="1" thickBot="1">
      <c r="A25" s="1116"/>
      <c r="B25" s="1117"/>
      <c r="C25" s="1117"/>
      <c r="D25" s="1117"/>
      <c r="E25" s="1118"/>
      <c r="F25" s="1120"/>
      <c r="G25" s="1122"/>
      <c r="H25" s="495" t="s">
        <v>109</v>
      </c>
      <c r="I25" s="482" t="s">
        <v>10</v>
      </c>
      <c r="J25" s="274" t="s">
        <v>110</v>
      </c>
      <c r="K25" s="303" t="s">
        <v>109</v>
      </c>
      <c r="L25" s="13" t="s">
        <v>12</v>
      </c>
      <c r="M25" s="14" t="s">
        <v>94</v>
      </c>
      <c r="N25" s="463" t="s">
        <v>13</v>
      </c>
      <c r="O25" s="16" t="s">
        <v>138</v>
      </c>
      <c r="P25" s="16" t="s">
        <v>139</v>
      </c>
    </row>
    <row r="26" spans="1:16" ht="29.25" customHeight="1" thickBot="1">
      <c r="A26" s="1138" t="s">
        <v>47</v>
      </c>
      <c r="B26" s="210" t="s">
        <v>17</v>
      </c>
      <c r="C26" s="1141" t="s">
        <v>48</v>
      </c>
      <c r="D26" s="1142"/>
      <c r="E26" s="178"/>
      <c r="F26" s="243">
        <v>282185000</v>
      </c>
      <c r="G26" s="211">
        <v>290547400</v>
      </c>
      <c r="H26" s="211">
        <v>285067350</v>
      </c>
      <c r="I26" s="492">
        <f>SUM(H26-F26)</f>
        <v>2882350</v>
      </c>
      <c r="J26" s="213">
        <v>138100</v>
      </c>
      <c r="K26" s="333">
        <f>SUM(G26-H26+J26)</f>
        <v>5618150</v>
      </c>
      <c r="L26" s="517">
        <f>ROUND((H26-J26)/G26,4)</f>
        <v>0.98070000000000002</v>
      </c>
      <c r="M26" s="497">
        <v>0.98199999999999998</v>
      </c>
      <c r="N26" s="464">
        <f>SUM(L26-M26)*100</f>
        <v>-0.12999999999999678</v>
      </c>
      <c r="O26" s="214">
        <f>ROUND(H26/F26,4)</f>
        <v>1.0102</v>
      </c>
      <c r="P26" s="184">
        <v>0.98299999999999998</v>
      </c>
    </row>
    <row r="27" spans="1:16" ht="29.25" customHeight="1" thickBot="1">
      <c r="A27" s="1139"/>
      <c r="B27" s="334" t="s">
        <v>38</v>
      </c>
      <c r="C27" s="1143" t="s">
        <v>48</v>
      </c>
      <c r="D27" s="1144"/>
      <c r="E27" s="335"/>
      <c r="F27" s="358">
        <v>5100000</v>
      </c>
      <c r="G27" s="336">
        <v>35625025</v>
      </c>
      <c r="H27" s="336">
        <v>5132963</v>
      </c>
      <c r="I27" s="493">
        <f>SUM(H27-F27)</f>
        <v>32963</v>
      </c>
      <c r="J27" s="338">
        <v>0</v>
      </c>
      <c r="K27" s="339">
        <f>SUM(G27-H27+J27)</f>
        <v>30492062</v>
      </c>
      <c r="L27" s="811">
        <f>ROUND((H27-J27)/G27,4)</f>
        <v>0.14410000000000001</v>
      </c>
      <c r="M27" s="515">
        <v>0.18490000000000001</v>
      </c>
      <c r="N27" s="475">
        <f>SUM(L27-M27)*100</f>
        <v>-4.08</v>
      </c>
      <c r="O27" s="343">
        <f>ROUND(H27/F27,4)</f>
        <v>1.0065</v>
      </c>
      <c r="P27" s="459">
        <v>0.18490000000000001</v>
      </c>
    </row>
    <row r="28" spans="1:16" ht="29.25" customHeight="1" thickTop="1" thickBot="1">
      <c r="A28" s="1140"/>
      <c r="B28" s="1116" t="s">
        <v>45</v>
      </c>
      <c r="C28" s="1117"/>
      <c r="D28" s="1117"/>
      <c r="E28" s="1118"/>
      <c r="F28" s="304">
        <f>SUM(F26:F27)</f>
        <v>287285000</v>
      </c>
      <c r="G28" s="81">
        <f>SUM(G26:G27)</f>
        <v>326172425</v>
      </c>
      <c r="H28" s="81">
        <f t="shared" ref="H28:K28" si="9">SUM(H26:H27)</f>
        <v>290200313</v>
      </c>
      <c r="I28" s="489">
        <f t="shared" si="9"/>
        <v>2915313</v>
      </c>
      <c r="J28" s="82">
        <f t="shared" si="9"/>
        <v>138100</v>
      </c>
      <c r="K28" s="305">
        <f t="shared" si="9"/>
        <v>36110212</v>
      </c>
      <c r="L28" s="812">
        <f>ROUND((H28-J28)/G28,4)</f>
        <v>0.88929999999999998</v>
      </c>
      <c r="M28" s="513">
        <v>0.88260000000000005</v>
      </c>
      <c r="N28" s="473">
        <f>SUM(L28-M28)*100</f>
        <v>0.66999999999999282</v>
      </c>
      <c r="O28" s="95">
        <f>ROUND(H28/F28,4)</f>
        <v>1.0101</v>
      </c>
      <c r="P28" s="95">
        <v>0.88339999999999996</v>
      </c>
    </row>
    <row r="29" spans="1:16" ht="24" customHeight="1" thickBot="1">
      <c r="A29" s="73"/>
      <c r="B29" s="73"/>
      <c r="C29" s="73"/>
      <c r="D29" s="73"/>
      <c r="E29" s="74"/>
      <c r="L29" s="75"/>
      <c r="M29" s="76"/>
      <c r="N29" s="474"/>
      <c r="O29" s="75"/>
      <c r="P29" s="75"/>
    </row>
    <row r="30" spans="1:16" ht="29.25" customHeight="1">
      <c r="A30" s="1113" t="s">
        <v>104</v>
      </c>
      <c r="B30" s="1114"/>
      <c r="C30" s="1114"/>
      <c r="D30" s="1114"/>
      <c r="E30" s="1115"/>
      <c r="F30" s="1119" t="s">
        <v>1</v>
      </c>
      <c r="G30" s="1121" t="s">
        <v>2</v>
      </c>
      <c r="H30" s="6" t="s">
        <v>135</v>
      </c>
      <c r="I30" s="481" t="s">
        <v>4</v>
      </c>
      <c r="J30" s="825" t="s">
        <v>5</v>
      </c>
      <c r="K30" s="828" t="s">
        <v>136</v>
      </c>
      <c r="L30" s="1123" t="s">
        <v>137</v>
      </c>
      <c r="M30" s="1124"/>
      <c r="N30" s="462" t="s">
        <v>95</v>
      </c>
      <c r="O30" s="9" t="s">
        <v>140</v>
      </c>
      <c r="P30" s="9" t="s">
        <v>9</v>
      </c>
    </row>
    <row r="31" spans="1:16" ht="29.25" customHeight="1" thickBot="1">
      <c r="A31" s="1116"/>
      <c r="B31" s="1117"/>
      <c r="C31" s="1117"/>
      <c r="D31" s="1117"/>
      <c r="E31" s="1118"/>
      <c r="F31" s="1120"/>
      <c r="G31" s="1122"/>
      <c r="H31" s="495" t="s">
        <v>109</v>
      </c>
      <c r="I31" s="482" t="s">
        <v>10</v>
      </c>
      <c r="J31" s="274" t="s">
        <v>110</v>
      </c>
      <c r="K31" s="303" t="s">
        <v>109</v>
      </c>
      <c r="L31" s="13" t="s">
        <v>12</v>
      </c>
      <c r="M31" s="14" t="s">
        <v>94</v>
      </c>
      <c r="N31" s="463" t="s">
        <v>13</v>
      </c>
      <c r="O31" s="16" t="s">
        <v>138</v>
      </c>
      <c r="P31" s="16" t="s">
        <v>139</v>
      </c>
    </row>
    <row r="32" spans="1:16" ht="29.25" customHeight="1" thickBot="1">
      <c r="A32" s="1125" t="s">
        <v>49</v>
      </c>
      <c r="B32" s="215" t="s">
        <v>50</v>
      </c>
      <c r="C32" s="1128" t="s">
        <v>51</v>
      </c>
      <c r="D32" s="1129"/>
      <c r="E32" s="216"/>
      <c r="F32" s="243">
        <v>237300000</v>
      </c>
      <c r="G32" s="211">
        <v>238818500</v>
      </c>
      <c r="H32" s="211">
        <v>239337200</v>
      </c>
      <c r="I32" s="483">
        <f>SUM(H32-F32)</f>
        <v>2037200</v>
      </c>
      <c r="J32" s="231">
        <v>876800</v>
      </c>
      <c r="K32" s="346">
        <f>SUM(G32-H32)</f>
        <v>-518700</v>
      </c>
      <c r="L32" s="517">
        <f>ROUND((H32-J32)/G32,4)</f>
        <v>0.99850000000000005</v>
      </c>
      <c r="M32" s="516">
        <v>0.99850000000000005</v>
      </c>
      <c r="N32" s="464">
        <f>SUM(L32-M32)*100</f>
        <v>0</v>
      </c>
      <c r="O32" s="214">
        <f>ROUND(H32/F32,4)</f>
        <v>1.0085999999999999</v>
      </c>
      <c r="P32" s="460">
        <v>0.99850000000000005</v>
      </c>
    </row>
    <row r="33" spans="1:16" ht="29.25" customHeight="1" thickBot="1">
      <c r="A33" s="1126"/>
      <c r="B33" s="347" t="s">
        <v>38</v>
      </c>
      <c r="C33" s="1132" t="s">
        <v>51</v>
      </c>
      <c r="D33" s="1133"/>
      <c r="E33" s="335"/>
      <c r="F33" s="359">
        <v>190000</v>
      </c>
      <c r="G33" s="348">
        <v>620700</v>
      </c>
      <c r="H33" s="348">
        <v>288800</v>
      </c>
      <c r="I33" s="494">
        <f>SUM(H33-F33)</f>
        <v>98800</v>
      </c>
      <c r="J33" s="350">
        <v>0</v>
      </c>
      <c r="K33" s="339">
        <f>SUM(G33-H33)</f>
        <v>331900</v>
      </c>
      <c r="L33" s="811">
        <f>ROUND((H33-J33)/G33,4)</f>
        <v>0.46529999999999999</v>
      </c>
      <c r="M33" s="515">
        <v>0.4602</v>
      </c>
      <c r="N33" s="475">
        <f>SUM(L33-M33)*100</f>
        <v>0.50999999999999934</v>
      </c>
      <c r="O33" s="343">
        <f>ROUND(H33/F33,4)</f>
        <v>1.52</v>
      </c>
      <c r="P33" s="459">
        <v>0.4602</v>
      </c>
    </row>
    <row r="34" spans="1:16" ht="29.25" customHeight="1" thickTop="1" thickBot="1">
      <c r="A34" s="1127"/>
      <c r="B34" s="1116" t="s">
        <v>52</v>
      </c>
      <c r="C34" s="1117"/>
      <c r="D34" s="1117"/>
      <c r="E34" s="1118"/>
      <c r="F34" s="304">
        <f>SUM(F32:F33)</f>
        <v>237490000</v>
      </c>
      <c r="G34" s="81">
        <f>SUM(G32:G33)</f>
        <v>239439200</v>
      </c>
      <c r="H34" s="81">
        <f t="shared" ref="H34:K34" si="10">SUM(H32:H33)</f>
        <v>239626000</v>
      </c>
      <c r="I34" s="489">
        <f t="shared" si="10"/>
        <v>2136000</v>
      </c>
      <c r="J34" s="82">
        <f t="shared" si="10"/>
        <v>876800</v>
      </c>
      <c r="K34" s="81">
        <f t="shared" si="10"/>
        <v>-186800</v>
      </c>
      <c r="L34" s="812">
        <f>ROUND((H34-J34)/G34,4)</f>
        <v>0.99709999999999999</v>
      </c>
      <c r="M34" s="513">
        <v>0.99680000000000002</v>
      </c>
      <c r="N34" s="473">
        <f>SUM(L34-M34)*100</f>
        <v>2.9999999999996696E-2</v>
      </c>
      <c r="O34" s="95">
        <f>ROUND(H34/F34,4)</f>
        <v>1.0089999999999999</v>
      </c>
      <c r="P34" s="95">
        <v>0.99680000000000002</v>
      </c>
    </row>
    <row r="35" spans="1:16" ht="24" customHeight="1" thickBot="1">
      <c r="A35" s="83"/>
      <c r="B35" s="84"/>
      <c r="C35" s="84"/>
      <c r="D35" s="84"/>
      <c r="E35" s="84"/>
      <c r="L35" s="85"/>
      <c r="M35" s="86"/>
      <c r="N35" s="476"/>
      <c r="O35" s="86"/>
      <c r="P35" s="87"/>
    </row>
    <row r="36" spans="1:16" ht="29.25" customHeight="1">
      <c r="A36" s="1113" t="s">
        <v>104</v>
      </c>
      <c r="B36" s="1114"/>
      <c r="C36" s="1114"/>
      <c r="D36" s="1114"/>
      <c r="E36" s="1115"/>
      <c r="F36" s="1119" t="s">
        <v>1</v>
      </c>
      <c r="G36" s="1121" t="s">
        <v>2</v>
      </c>
      <c r="H36" s="6" t="s">
        <v>135</v>
      </c>
      <c r="I36" s="481" t="s">
        <v>4</v>
      </c>
      <c r="J36" s="825" t="s">
        <v>5</v>
      </c>
      <c r="K36" s="828" t="s">
        <v>136</v>
      </c>
      <c r="L36" s="1123" t="s">
        <v>137</v>
      </c>
      <c r="M36" s="1124"/>
      <c r="N36" s="462" t="s">
        <v>95</v>
      </c>
      <c r="O36" s="9" t="s">
        <v>140</v>
      </c>
      <c r="P36" s="9" t="s">
        <v>9</v>
      </c>
    </row>
    <row r="37" spans="1:16" ht="29.25" customHeight="1" thickBot="1">
      <c r="A37" s="1116"/>
      <c r="B37" s="1117"/>
      <c r="C37" s="1117"/>
      <c r="D37" s="1117"/>
      <c r="E37" s="1118"/>
      <c r="F37" s="1120"/>
      <c r="G37" s="1122"/>
      <c r="H37" s="495" t="s">
        <v>109</v>
      </c>
      <c r="I37" s="482" t="s">
        <v>10</v>
      </c>
      <c r="J37" s="274" t="s">
        <v>110</v>
      </c>
      <c r="K37" s="303" t="s">
        <v>109</v>
      </c>
      <c r="L37" s="13" t="s">
        <v>12</v>
      </c>
      <c r="M37" s="14" t="s">
        <v>94</v>
      </c>
      <c r="N37" s="463" t="s">
        <v>13</v>
      </c>
      <c r="O37" s="16" t="s">
        <v>138</v>
      </c>
      <c r="P37" s="16" t="s">
        <v>139</v>
      </c>
    </row>
    <row r="38" spans="1:16" ht="29.25" customHeight="1" thickBot="1">
      <c r="A38" s="1125" t="s">
        <v>148</v>
      </c>
      <c r="B38" s="215" t="s">
        <v>50</v>
      </c>
      <c r="C38" s="1128" t="s">
        <v>54</v>
      </c>
      <c r="D38" s="1129"/>
      <c r="E38" s="216"/>
      <c r="F38" s="243">
        <v>190377000</v>
      </c>
      <c r="G38" s="211">
        <v>191088900</v>
      </c>
      <c r="H38" s="211">
        <v>190795900</v>
      </c>
      <c r="I38" s="492">
        <f>SUM(H38-F38)</f>
        <v>418900</v>
      </c>
      <c r="J38" s="213">
        <v>165100</v>
      </c>
      <c r="K38" s="261">
        <f>SUM(G38-H38)</f>
        <v>293000</v>
      </c>
      <c r="L38" s="517">
        <f>ROUND((H38-J38)/G38,4)</f>
        <v>0.99760000000000004</v>
      </c>
      <c r="M38" s="516">
        <v>0.999</v>
      </c>
      <c r="N38" s="477">
        <f>SUM(L38-M38)*100</f>
        <v>-0.13999999999999568</v>
      </c>
      <c r="O38" s="223">
        <f>ROUND(H38/F38,4)</f>
        <v>1.0022</v>
      </c>
      <c r="P38" s="460">
        <v>0.99919999999999998</v>
      </c>
    </row>
    <row r="39" spans="1:16" ht="29.25" customHeight="1" thickBot="1">
      <c r="A39" s="1126"/>
      <c r="B39" s="351" t="s">
        <v>38</v>
      </c>
      <c r="C39" s="1130" t="s">
        <v>54</v>
      </c>
      <c r="D39" s="1131"/>
      <c r="E39" s="352"/>
      <c r="F39" s="358">
        <v>180000</v>
      </c>
      <c r="G39" s="353">
        <v>225504</v>
      </c>
      <c r="H39" s="353">
        <v>155804</v>
      </c>
      <c r="I39" s="493">
        <f>SUM(H39-F39)</f>
        <v>-24196</v>
      </c>
      <c r="J39" s="338">
        <v>0</v>
      </c>
      <c r="K39" s="321">
        <f>SUM(G39-H39)</f>
        <v>69700</v>
      </c>
      <c r="L39" s="811">
        <f>ROUND((H39-J39)/G39,4)</f>
        <v>0.69089999999999996</v>
      </c>
      <c r="M39" s="511">
        <v>0.84960000000000002</v>
      </c>
      <c r="N39" s="475">
        <f>SUM(L39-M39)*100</f>
        <v>-15.870000000000006</v>
      </c>
      <c r="O39" s="325">
        <f>ROUND(H39/F39,4)</f>
        <v>0.86560000000000004</v>
      </c>
      <c r="P39" s="325">
        <v>0.84960000000000002</v>
      </c>
    </row>
    <row r="40" spans="1:16" ht="29.25" customHeight="1" thickTop="1" thickBot="1">
      <c r="A40" s="1127"/>
      <c r="B40" s="1116" t="s">
        <v>52</v>
      </c>
      <c r="C40" s="1117"/>
      <c r="D40" s="1117"/>
      <c r="E40" s="1118"/>
      <c r="F40" s="304">
        <f>SUM(F38:F39)</f>
        <v>190557000</v>
      </c>
      <c r="G40" s="81">
        <f>SUM(G38:G39)</f>
        <v>191314404</v>
      </c>
      <c r="H40" s="81">
        <f t="shared" ref="H40:K40" si="11">SUM(H38:H39)</f>
        <v>190951704</v>
      </c>
      <c r="I40" s="489">
        <f t="shared" si="11"/>
        <v>394704</v>
      </c>
      <c r="J40" s="82">
        <f t="shared" si="11"/>
        <v>165100</v>
      </c>
      <c r="K40" s="81">
        <f t="shared" si="11"/>
        <v>362700</v>
      </c>
      <c r="L40" s="812">
        <f>ROUND((H40-J40)/G40,4)</f>
        <v>0.99719999999999998</v>
      </c>
      <c r="M40" s="513">
        <v>0.99819999999999998</v>
      </c>
      <c r="N40" s="478">
        <f>SUM(L40-M40)*100</f>
        <v>-0.10000000000000009</v>
      </c>
      <c r="O40" s="95">
        <f>ROUND(H40/F40,4)</f>
        <v>1.0021</v>
      </c>
      <c r="P40" s="95">
        <v>0.99839999999999995</v>
      </c>
    </row>
  </sheetData>
  <mergeCells count="49">
    <mergeCell ref="A36:E37"/>
    <mergeCell ref="F36:F37"/>
    <mergeCell ref="G36:G37"/>
    <mergeCell ref="L36:M36"/>
    <mergeCell ref="A38:A40"/>
    <mergeCell ref="C38:D38"/>
    <mergeCell ref="C39:D39"/>
    <mergeCell ref="B40:E40"/>
    <mergeCell ref="A30:E31"/>
    <mergeCell ref="G30:G31"/>
    <mergeCell ref="L30:M30"/>
    <mergeCell ref="A32:A34"/>
    <mergeCell ref="C32:D32"/>
    <mergeCell ref="C33:D33"/>
    <mergeCell ref="B34:E34"/>
    <mergeCell ref="F30:F31"/>
    <mergeCell ref="C13:D13"/>
    <mergeCell ref="C14:D14"/>
    <mergeCell ref="A26:A28"/>
    <mergeCell ref="C26:D26"/>
    <mergeCell ref="C27:D27"/>
    <mergeCell ref="B28:E28"/>
    <mergeCell ref="C6:D6"/>
    <mergeCell ref="C7:D7"/>
    <mergeCell ref="C10:D10"/>
    <mergeCell ref="C11:D11"/>
    <mergeCell ref="C12:D12"/>
    <mergeCell ref="L24:M24"/>
    <mergeCell ref="B15:E15"/>
    <mergeCell ref="B16:B20"/>
    <mergeCell ref="C16:D16"/>
    <mergeCell ref="C17:D17"/>
    <mergeCell ref="C18:D18"/>
    <mergeCell ref="C19:D19"/>
    <mergeCell ref="C20:D20"/>
    <mergeCell ref="B21:E21"/>
    <mergeCell ref="B22:E22"/>
    <mergeCell ref="A24:E25"/>
    <mergeCell ref="F24:F25"/>
    <mergeCell ref="G24:G25"/>
    <mergeCell ref="A5:A22"/>
    <mergeCell ref="B5:B14"/>
    <mergeCell ref="C5:D5"/>
    <mergeCell ref="A1:H1"/>
    <mergeCell ref="O2:P2"/>
    <mergeCell ref="A3:E4"/>
    <mergeCell ref="F3:F4"/>
    <mergeCell ref="G3:G4"/>
    <mergeCell ref="L3:M3"/>
  </mergeCells>
  <phoneticPr fontId="3"/>
  <printOptions horizontalCentered="1"/>
  <pageMargins left="0.19685039370078741" right="0.19685039370078741" top="0.59055118110236227" bottom="0.19685039370078741" header="0.31496062992125984" footer="0.31496062992125984"/>
  <pageSetup paperSize="9" scale="50" fitToWidth="0" fitToHeight="0" orientation="landscape" cellComments="asDisplayed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69"/>
  <sheetViews>
    <sheetView view="pageBreakPreview" zoomScaleNormal="100" zoomScaleSheetLayoutView="100" workbookViewId="0">
      <selection activeCell="A2" sqref="A2"/>
    </sheetView>
  </sheetViews>
  <sheetFormatPr defaultColWidth="9" defaultRowHeight="13.5"/>
  <cols>
    <col min="1" max="1" width="12.75" style="653" bestFit="1" customWidth="1"/>
    <col min="2" max="2" width="3.875" style="653" customWidth="1"/>
    <col min="3" max="4" width="13.625" style="653" customWidth="1"/>
    <col min="5" max="5" width="3.875" style="653" customWidth="1"/>
    <col min="6" max="7" width="13.625" style="653" customWidth="1"/>
    <col min="8" max="8" width="3.875" style="653" customWidth="1"/>
    <col min="9" max="10" width="13.625" style="653" customWidth="1"/>
    <col min="11" max="11" width="3.875" style="653" customWidth="1"/>
    <col min="12" max="17" width="13.625" style="653" customWidth="1"/>
    <col min="18" max="18" width="3.875" style="653" customWidth="1"/>
    <col min="19" max="16384" width="9" style="653"/>
  </cols>
  <sheetData>
    <row r="1" spans="1:18" ht="21" customHeight="1" thickBot="1">
      <c r="A1" s="787" t="s">
        <v>142</v>
      </c>
      <c r="B1" s="787"/>
      <c r="C1" s="787"/>
      <c r="D1" s="787"/>
      <c r="E1" s="787"/>
      <c r="F1" s="787"/>
      <c r="G1" s="787"/>
      <c r="H1" s="787"/>
      <c r="I1" s="787"/>
      <c r="J1" s="787"/>
      <c r="K1" s="787"/>
      <c r="L1" s="787"/>
      <c r="M1" s="787"/>
      <c r="N1" s="787"/>
      <c r="O1" s="787"/>
      <c r="P1" s="787"/>
      <c r="Q1" s="1221" t="s">
        <v>152</v>
      </c>
      <c r="R1" s="1221"/>
    </row>
    <row r="2" spans="1:18">
      <c r="B2" s="654"/>
      <c r="C2" s="1222" t="s">
        <v>56</v>
      </c>
      <c r="D2" s="1223"/>
      <c r="E2" s="654"/>
      <c r="F2" s="1224" t="s">
        <v>123</v>
      </c>
      <c r="G2" s="1223"/>
      <c r="H2" s="654"/>
      <c r="I2" s="1224" t="s">
        <v>116</v>
      </c>
      <c r="J2" s="1223"/>
      <c r="K2" s="655"/>
      <c r="L2" s="1222" t="s">
        <v>105</v>
      </c>
      <c r="M2" s="1223"/>
      <c r="N2" s="1224" t="s">
        <v>57</v>
      </c>
      <c r="O2" s="1223"/>
      <c r="P2" s="1225" t="s">
        <v>59</v>
      </c>
      <c r="Q2" s="1226"/>
      <c r="R2" s="1227"/>
    </row>
    <row r="3" spans="1:18">
      <c r="B3" s="656"/>
      <c r="C3" s="827" t="s">
        <v>69</v>
      </c>
      <c r="D3" s="658" t="s">
        <v>115</v>
      </c>
      <c r="E3" s="659"/>
      <c r="F3" s="827" t="s">
        <v>69</v>
      </c>
      <c r="G3" s="658" t="s">
        <v>115</v>
      </c>
      <c r="H3" s="659"/>
      <c r="I3" s="827" t="s">
        <v>69</v>
      </c>
      <c r="J3" s="658" t="s">
        <v>115</v>
      </c>
      <c r="K3" s="656"/>
      <c r="L3" s="827" t="s">
        <v>69</v>
      </c>
      <c r="M3" s="658" t="s">
        <v>115</v>
      </c>
      <c r="N3" s="827" t="s">
        <v>69</v>
      </c>
      <c r="O3" s="658" t="s">
        <v>115</v>
      </c>
      <c r="P3" s="827" t="s">
        <v>69</v>
      </c>
      <c r="Q3" s="660" t="s">
        <v>115</v>
      </c>
      <c r="R3" s="661"/>
    </row>
    <row r="4" spans="1:18">
      <c r="B4" s="662" t="s">
        <v>60</v>
      </c>
      <c r="C4" s="663"/>
      <c r="D4" s="664"/>
      <c r="E4" s="665" t="s">
        <v>124</v>
      </c>
      <c r="F4" s="836">
        <f>F6*I56</f>
        <v>522370390.43993998</v>
      </c>
      <c r="G4" s="837">
        <f>ROUND(G6*I56,0)</f>
        <v>518997947</v>
      </c>
      <c r="H4" s="662"/>
      <c r="I4" s="668">
        <v>35882100</v>
      </c>
      <c r="J4" s="669">
        <v>35608300</v>
      </c>
      <c r="K4" s="662" t="s">
        <v>61</v>
      </c>
      <c r="L4" s="668">
        <v>24627300</v>
      </c>
      <c r="M4" s="669">
        <v>24628600</v>
      </c>
      <c r="N4" s="668">
        <v>220546100</v>
      </c>
      <c r="O4" s="669">
        <v>221354600</v>
      </c>
      <c r="P4" s="668">
        <v>121255500</v>
      </c>
      <c r="Q4" s="670">
        <v>121382600</v>
      </c>
      <c r="R4" s="662" t="s">
        <v>61</v>
      </c>
    </row>
    <row r="5" spans="1:18" ht="14.25" thickBot="1">
      <c r="B5" s="662" t="s">
        <v>60</v>
      </c>
      <c r="C5" s="671"/>
      <c r="D5" s="672"/>
      <c r="E5" s="673" t="s">
        <v>125</v>
      </c>
      <c r="F5" s="838">
        <f>F6*I57</f>
        <v>49621309.560060024</v>
      </c>
      <c r="G5" s="839">
        <f>ROUND(G6*I57,0)</f>
        <v>49300953</v>
      </c>
      <c r="H5" s="676"/>
      <c r="I5" s="677"/>
      <c r="J5" s="678"/>
      <c r="K5" s="676" t="s">
        <v>62</v>
      </c>
      <c r="L5" s="677">
        <v>265920100</v>
      </c>
      <c r="M5" s="678">
        <v>260438750</v>
      </c>
      <c r="N5" s="677">
        <v>18272400</v>
      </c>
      <c r="O5" s="678">
        <v>17982600</v>
      </c>
      <c r="P5" s="677">
        <v>69833400</v>
      </c>
      <c r="Q5" s="679">
        <v>69413300</v>
      </c>
      <c r="R5" s="676" t="s">
        <v>62</v>
      </c>
    </row>
    <row r="6" spans="1:18" ht="15" thickTop="1" thickBot="1">
      <c r="B6" s="662" t="s">
        <v>60</v>
      </c>
      <c r="C6" s="671"/>
      <c r="D6" s="672"/>
      <c r="E6" s="680" t="s">
        <v>75</v>
      </c>
      <c r="F6" s="681">
        <v>571991700</v>
      </c>
      <c r="G6" s="682">
        <v>568298900</v>
      </c>
      <c r="H6" s="683" t="s">
        <v>75</v>
      </c>
      <c r="I6" s="840">
        <f>SUM(I4:I5)</f>
        <v>35882100</v>
      </c>
      <c r="J6" s="841">
        <f>SUM(J4:J5)</f>
        <v>35608300</v>
      </c>
      <c r="K6" s="683" t="s">
        <v>75</v>
      </c>
      <c r="L6" s="840">
        <f t="shared" ref="L6:Q6" si="0">SUM(L4:L5)</f>
        <v>290547400</v>
      </c>
      <c r="M6" s="841">
        <f t="shared" si="0"/>
        <v>285067350</v>
      </c>
      <c r="N6" s="840">
        <f t="shared" si="0"/>
        <v>238818500</v>
      </c>
      <c r="O6" s="841">
        <f t="shared" si="0"/>
        <v>239337200</v>
      </c>
      <c r="P6" s="840">
        <f t="shared" si="0"/>
        <v>191088900</v>
      </c>
      <c r="Q6" s="842">
        <f t="shared" si="0"/>
        <v>190795900</v>
      </c>
      <c r="R6" s="683" t="s">
        <v>75</v>
      </c>
    </row>
    <row r="7" spans="1:18" ht="13.5" customHeight="1">
      <c r="B7" s="662" t="s">
        <v>60</v>
      </c>
      <c r="C7" s="671"/>
      <c r="D7" s="672"/>
      <c r="E7" s="1231" t="s">
        <v>66</v>
      </c>
      <c r="F7" s="687"/>
      <c r="G7" s="688"/>
      <c r="H7" s="1231" t="s">
        <v>66</v>
      </c>
      <c r="I7" s="687"/>
      <c r="J7" s="688"/>
      <c r="K7" s="1231" t="s">
        <v>66</v>
      </c>
      <c r="L7" s="687"/>
      <c r="M7" s="688"/>
      <c r="N7" s="687"/>
      <c r="O7" s="688"/>
      <c r="P7" s="687"/>
      <c r="Q7" s="689"/>
      <c r="R7" s="1231" t="s">
        <v>66</v>
      </c>
    </row>
    <row r="8" spans="1:18" ht="13.5" customHeight="1">
      <c r="B8" s="662" t="s">
        <v>60</v>
      </c>
      <c r="C8" s="671"/>
      <c r="D8" s="672"/>
      <c r="E8" s="1232"/>
      <c r="F8" s="729" t="s">
        <v>124</v>
      </c>
      <c r="G8" s="843">
        <f>ROUND(G10*I56,0)</f>
        <v>0</v>
      </c>
      <c r="H8" s="1232"/>
      <c r="I8" s="671"/>
      <c r="J8" s="672">
        <v>0</v>
      </c>
      <c r="K8" s="1232"/>
      <c r="L8" s="729" t="s">
        <v>61</v>
      </c>
      <c r="M8" s="672">
        <v>1300</v>
      </c>
      <c r="N8" s="729" t="s">
        <v>61</v>
      </c>
      <c r="O8" s="672">
        <v>808500</v>
      </c>
      <c r="P8" s="729" t="s">
        <v>61</v>
      </c>
      <c r="Q8" s="670">
        <v>127100</v>
      </c>
      <c r="R8" s="1232"/>
    </row>
    <row r="9" spans="1:18" ht="14.25" thickBot="1">
      <c r="B9" s="662" t="s">
        <v>60</v>
      </c>
      <c r="C9" s="671"/>
      <c r="D9" s="672"/>
      <c r="E9" s="1233"/>
      <c r="F9" s="781" t="s">
        <v>125</v>
      </c>
      <c r="G9" s="844">
        <f>ROUND(G10*I57,0)</f>
        <v>0</v>
      </c>
      <c r="H9" s="1233"/>
      <c r="I9" s="691"/>
      <c r="J9" s="692"/>
      <c r="K9" s="1233"/>
      <c r="L9" s="781" t="s">
        <v>62</v>
      </c>
      <c r="M9" s="692">
        <v>136800</v>
      </c>
      <c r="N9" s="781" t="s">
        <v>62</v>
      </c>
      <c r="O9" s="692">
        <v>68300</v>
      </c>
      <c r="P9" s="781" t="s">
        <v>62</v>
      </c>
      <c r="Q9" s="693">
        <v>38000</v>
      </c>
      <c r="R9" s="1233"/>
    </row>
    <row r="10" spans="1:18" ht="15" thickTop="1" thickBot="1">
      <c r="B10" s="662" t="s">
        <v>60</v>
      </c>
      <c r="C10" s="671"/>
      <c r="D10" s="672"/>
      <c r="E10" s="782" t="s">
        <v>75</v>
      </c>
      <c r="F10" s="694"/>
      <c r="G10" s="695">
        <v>0</v>
      </c>
      <c r="H10" s="782" t="s">
        <v>75</v>
      </c>
      <c r="I10" s="694"/>
      <c r="J10" s="845">
        <f>SUM(J8:J9)</f>
        <v>0</v>
      </c>
      <c r="K10" s="782" t="s">
        <v>75</v>
      </c>
      <c r="L10" s="694"/>
      <c r="M10" s="845">
        <f>SUM(M8:M9)</f>
        <v>138100</v>
      </c>
      <c r="N10" s="694"/>
      <c r="O10" s="845">
        <f>SUM(O8:O9)</f>
        <v>876800</v>
      </c>
      <c r="P10" s="694"/>
      <c r="Q10" s="846">
        <f>SUM(Q8:Q9)</f>
        <v>165100</v>
      </c>
      <c r="R10" s="782" t="s">
        <v>75</v>
      </c>
    </row>
    <row r="11" spans="1:18" ht="13.5" customHeight="1">
      <c r="B11" s="662" t="s">
        <v>60</v>
      </c>
      <c r="C11" s="671"/>
      <c r="D11" s="672"/>
      <c r="E11" s="1200" t="s">
        <v>145</v>
      </c>
      <c r="F11" s="1201"/>
      <c r="G11" s="1201"/>
      <c r="H11" s="698"/>
    </row>
    <row r="12" spans="1:18">
      <c r="B12" s="662" t="s">
        <v>60</v>
      </c>
      <c r="C12" s="671"/>
      <c r="D12" s="672"/>
      <c r="E12" s="1202"/>
      <c r="F12" s="1203"/>
      <c r="G12" s="1203"/>
      <c r="H12" s="698"/>
    </row>
    <row r="13" spans="1:18" ht="14.25" thickBot="1">
      <c r="B13" s="662" t="s">
        <v>60</v>
      </c>
      <c r="C13" s="671"/>
      <c r="D13" s="699"/>
      <c r="E13" s="1202"/>
      <c r="F13" s="1203"/>
      <c r="G13" s="1203"/>
      <c r="H13" s="698"/>
    </row>
    <row r="14" spans="1:18">
      <c r="B14" s="662" t="s">
        <v>60</v>
      </c>
      <c r="C14" s="671"/>
      <c r="D14" s="672"/>
      <c r="E14" s="1202"/>
      <c r="F14" s="1203"/>
      <c r="G14" s="1203"/>
      <c r="H14" s="1234" t="s">
        <v>97</v>
      </c>
      <c r="I14" s="813" t="s">
        <v>74</v>
      </c>
      <c r="J14" s="1202" t="s">
        <v>134</v>
      </c>
    </row>
    <row r="15" spans="1:18" ht="14.25" thickBot="1">
      <c r="B15" s="662" t="s">
        <v>60</v>
      </c>
      <c r="C15" s="671"/>
      <c r="D15" s="672"/>
      <c r="E15" s="698"/>
      <c r="H15" s="1235"/>
      <c r="I15" s="852">
        <f>1-I17-I19</f>
        <v>0.60009382</v>
      </c>
      <c r="J15" s="1202"/>
      <c r="K15" s="700"/>
      <c r="L15" s="1207"/>
      <c r="M15" s="1207"/>
      <c r="N15" s="1207"/>
      <c r="O15" s="1207"/>
      <c r="P15" s="700"/>
    </row>
    <row r="16" spans="1:18" ht="14.25" customHeight="1">
      <c r="B16" s="662" t="s">
        <v>60</v>
      </c>
      <c r="C16" s="671"/>
      <c r="D16" s="672"/>
      <c r="E16" s="698"/>
      <c r="H16" s="1235"/>
      <c r="I16" s="658" t="s">
        <v>77</v>
      </c>
      <c r="J16" s="1202"/>
      <c r="K16" s="700"/>
      <c r="L16" s="1208" t="s">
        <v>146</v>
      </c>
      <c r="M16" s="1209"/>
      <c r="N16" s="1209"/>
      <c r="O16" s="1212" t="s">
        <v>149</v>
      </c>
      <c r="P16" s="700"/>
    </row>
    <row r="17" spans="1:21">
      <c r="B17" s="703"/>
      <c r="C17" s="671"/>
      <c r="D17" s="672"/>
      <c r="E17" s="698"/>
      <c r="H17" s="1235"/>
      <c r="I17" s="815">
        <v>0.39371885000000001</v>
      </c>
      <c r="J17" s="1202"/>
      <c r="K17" s="700"/>
      <c r="L17" s="1210"/>
      <c r="M17" s="1211"/>
      <c r="N17" s="1211"/>
      <c r="O17" s="1213"/>
      <c r="P17" s="700"/>
    </row>
    <row r="18" spans="1:21" ht="14.25" thickBot="1">
      <c r="B18" s="705"/>
      <c r="C18" s="691"/>
      <c r="D18" s="692"/>
      <c r="E18" s="698"/>
      <c r="H18" s="1235"/>
      <c r="I18" s="816" t="s">
        <v>82</v>
      </c>
      <c r="J18" s="1202"/>
      <c r="K18" s="700"/>
      <c r="L18" s="703"/>
      <c r="M18" s="829" t="s">
        <v>69</v>
      </c>
      <c r="N18" s="829" t="s">
        <v>70</v>
      </c>
      <c r="O18" s="658" t="s">
        <v>71</v>
      </c>
      <c r="P18" s="700"/>
    </row>
    <row r="19" spans="1:21" ht="15" thickTop="1" thickBot="1">
      <c r="B19" s="708" t="s">
        <v>75</v>
      </c>
      <c r="C19" s="663">
        <f>SUM(C4:C18)</f>
        <v>0</v>
      </c>
      <c r="D19" s="664">
        <f>SUM(D4:D18)</f>
        <v>0</v>
      </c>
      <c r="E19" s="698"/>
      <c r="F19" s="818" t="s">
        <v>102</v>
      </c>
      <c r="G19" s="818" t="s">
        <v>66</v>
      </c>
      <c r="H19" s="1236"/>
      <c r="I19" s="817">
        <v>6.1873299999999996E-3</v>
      </c>
      <c r="J19" s="1202"/>
      <c r="K19" s="700"/>
      <c r="L19" s="662" t="s">
        <v>76</v>
      </c>
      <c r="M19" s="837">
        <f>C23</f>
        <v>877853364</v>
      </c>
      <c r="N19" s="837">
        <f>D23</f>
        <v>873301065</v>
      </c>
      <c r="O19" s="843">
        <f>G23</f>
        <v>319700</v>
      </c>
      <c r="P19" s="700"/>
    </row>
    <row r="20" spans="1:21" ht="13.5" customHeight="1">
      <c r="B20" s="662" t="s">
        <v>61</v>
      </c>
      <c r="C20" s="668">
        <v>545183400</v>
      </c>
      <c r="D20" s="672">
        <v>544730161</v>
      </c>
      <c r="F20" s="848">
        <f>D20/C20</f>
        <v>0.99916864856853671</v>
      </c>
      <c r="G20" s="822">
        <v>8600</v>
      </c>
      <c r="H20" s="1240" t="s">
        <v>98</v>
      </c>
      <c r="I20" s="813" t="s">
        <v>74</v>
      </c>
      <c r="J20" s="1202"/>
      <c r="K20" s="700"/>
      <c r="L20" s="662" t="s">
        <v>78</v>
      </c>
      <c r="M20" s="837">
        <f>M19*I15</f>
        <v>526794378.60261047</v>
      </c>
      <c r="N20" s="837">
        <f>N19*I15</f>
        <v>524062572.10591829</v>
      </c>
      <c r="O20" s="843">
        <f>O19*I15</f>
        <v>191849.99425399999</v>
      </c>
      <c r="P20" s="700"/>
    </row>
    <row r="21" spans="1:21">
      <c r="B21" s="662" t="s">
        <v>79</v>
      </c>
      <c r="C21" s="668">
        <v>45024700</v>
      </c>
      <c r="D21" s="669">
        <v>45168500</v>
      </c>
      <c r="F21" s="848">
        <f>D21/C21</f>
        <v>1.0031938025128428</v>
      </c>
      <c r="G21" s="822">
        <v>143800</v>
      </c>
      <c r="H21" s="1241"/>
      <c r="I21" s="852">
        <f>1-I23</f>
        <v>0.60382991499999994</v>
      </c>
      <c r="J21" s="1202"/>
      <c r="K21" s="700"/>
      <c r="L21" s="662" t="s">
        <v>80</v>
      </c>
      <c r="M21" s="837">
        <f>M19*I17</f>
        <v>345627416.94271141</v>
      </c>
      <c r="N21" s="837">
        <f>N19*I17</f>
        <v>343835091.01557523</v>
      </c>
      <c r="O21" s="843">
        <f>O19*I17</f>
        <v>125871.91634500001</v>
      </c>
      <c r="P21" s="700"/>
    </row>
    <row r="22" spans="1:21" ht="14.25" customHeight="1" thickBot="1">
      <c r="B22" s="676" t="s">
        <v>81</v>
      </c>
      <c r="C22" s="677">
        <v>287645264</v>
      </c>
      <c r="D22" s="678">
        <v>283402404</v>
      </c>
      <c r="F22" s="849">
        <f>D22/C22</f>
        <v>0.98524967892396798</v>
      </c>
      <c r="G22" s="823">
        <v>167300</v>
      </c>
      <c r="H22" s="1241"/>
      <c r="I22" s="658" t="s">
        <v>77</v>
      </c>
      <c r="J22" s="1202"/>
      <c r="K22" s="700"/>
      <c r="L22" s="830" t="s">
        <v>83</v>
      </c>
      <c r="M22" s="853">
        <f>M19*I19</f>
        <v>5431568.4546781192</v>
      </c>
      <c r="N22" s="853">
        <f>N19*I19</f>
        <v>5403401.87850645</v>
      </c>
      <c r="O22" s="854">
        <f>O19*I19</f>
        <v>1978.089401</v>
      </c>
      <c r="P22" s="700"/>
    </row>
    <row r="23" spans="1:21" ht="15" thickTop="1" thickBot="1">
      <c r="B23" s="716"/>
      <c r="C23" s="847">
        <f>SUM(C19:C22)</f>
        <v>877853364</v>
      </c>
      <c r="D23" s="845">
        <f>SUM(D19:D22)</f>
        <v>873301065</v>
      </c>
      <c r="F23" s="850">
        <f>D23/C23</f>
        <v>0.99481428312895315</v>
      </c>
      <c r="G23" s="851">
        <f>SUM(G20:G22)</f>
        <v>319700</v>
      </c>
      <c r="H23" s="1242"/>
      <c r="I23" s="817">
        <v>0.39617008500000001</v>
      </c>
      <c r="J23" s="1202"/>
      <c r="L23" s="720"/>
    </row>
    <row r="24" spans="1:21" ht="13.5" customHeight="1">
      <c r="B24" s="1194" t="s">
        <v>147</v>
      </c>
      <c r="C24" s="1194"/>
      <c r="D24" s="1194"/>
    </row>
    <row r="25" spans="1:21">
      <c r="B25" s="1195"/>
      <c r="C25" s="1195"/>
      <c r="D25" s="1195"/>
    </row>
    <row r="26" spans="1:21" ht="21" customHeight="1" thickBot="1">
      <c r="A26" s="721" t="s">
        <v>143</v>
      </c>
      <c r="B26" s="862" t="s">
        <v>151</v>
      </c>
      <c r="C26" s="721"/>
      <c r="D26" s="721"/>
      <c r="E26" s="721"/>
      <c r="F26" s="721"/>
      <c r="G26" s="721"/>
      <c r="H26" s="721"/>
      <c r="I26" s="721"/>
      <c r="J26" s="721"/>
      <c r="K26" s="721"/>
      <c r="L26" s="721"/>
      <c r="M26" s="721"/>
      <c r="N26" s="721"/>
      <c r="O26" s="721"/>
      <c r="P26" s="721"/>
      <c r="Q26" s="721"/>
      <c r="R26" s="721"/>
    </row>
    <row r="27" spans="1:21" ht="13.5" customHeight="1">
      <c r="B27" s="1243" t="s">
        <v>56</v>
      </c>
      <c r="C27" s="1244"/>
      <c r="D27" s="1245"/>
      <c r="E27" s="1229" t="s">
        <v>85</v>
      </c>
      <c r="F27" s="1229"/>
      <c r="G27" s="1230"/>
      <c r="H27" s="1228" t="s">
        <v>116</v>
      </c>
      <c r="I27" s="1229"/>
      <c r="J27" s="1230"/>
      <c r="K27" s="1228" t="s">
        <v>117</v>
      </c>
      <c r="L27" s="1229"/>
      <c r="M27" s="1230"/>
      <c r="N27" s="1243" t="s">
        <v>57</v>
      </c>
      <c r="O27" s="1245"/>
      <c r="P27" s="1228" t="s">
        <v>59</v>
      </c>
      <c r="Q27" s="1229"/>
      <c r="R27" s="1230"/>
      <c r="S27" s="1174" t="s">
        <v>150</v>
      </c>
      <c r="T27" s="1175"/>
      <c r="U27" s="1175"/>
    </row>
    <row r="28" spans="1:21" ht="13.5" customHeight="1">
      <c r="B28" s="726" t="s">
        <v>79</v>
      </c>
      <c r="C28" s="723" t="s">
        <v>69</v>
      </c>
      <c r="D28" s="724" t="s">
        <v>115</v>
      </c>
      <c r="E28" s="725" t="s">
        <v>79</v>
      </c>
      <c r="F28" s="723" t="s">
        <v>69</v>
      </c>
      <c r="G28" s="724" t="s">
        <v>115</v>
      </c>
      <c r="H28" s="726" t="s">
        <v>79</v>
      </c>
      <c r="I28" s="723" t="s">
        <v>69</v>
      </c>
      <c r="J28" s="724" t="s">
        <v>115</v>
      </c>
      <c r="K28" s="726" t="s">
        <v>79</v>
      </c>
      <c r="L28" s="723" t="s">
        <v>69</v>
      </c>
      <c r="M28" s="724" t="s">
        <v>115</v>
      </c>
      <c r="N28" s="726" t="s">
        <v>69</v>
      </c>
      <c r="O28" s="724" t="s">
        <v>115</v>
      </c>
      <c r="P28" s="726" t="s">
        <v>69</v>
      </c>
      <c r="Q28" s="723" t="s">
        <v>115</v>
      </c>
      <c r="R28" s="724" t="s">
        <v>79</v>
      </c>
      <c r="S28" s="1174"/>
      <c r="T28" s="1175"/>
      <c r="U28" s="1175"/>
    </row>
    <row r="29" spans="1:21" ht="13.5" customHeight="1">
      <c r="B29" s="786" t="s">
        <v>61</v>
      </c>
      <c r="C29" s="727"/>
      <c r="D29" s="728"/>
      <c r="E29" s="793">
        <v>6</v>
      </c>
      <c r="F29" s="729">
        <v>2993400</v>
      </c>
      <c r="G29" s="730">
        <v>517300</v>
      </c>
      <c r="H29" s="792">
        <v>6</v>
      </c>
      <c r="I29" s="729">
        <v>243100</v>
      </c>
      <c r="J29" s="730">
        <v>58700</v>
      </c>
      <c r="K29" s="792">
        <v>6</v>
      </c>
      <c r="L29" s="729">
        <v>4529791</v>
      </c>
      <c r="M29" s="730">
        <v>1397100</v>
      </c>
      <c r="N29" s="731">
        <v>346100</v>
      </c>
      <c r="O29" s="730">
        <v>156100</v>
      </c>
      <c r="P29" s="731">
        <v>136513</v>
      </c>
      <c r="Q29" s="690">
        <v>101713</v>
      </c>
      <c r="R29" s="794">
        <v>6</v>
      </c>
      <c r="S29" s="1174"/>
      <c r="T29" s="1175"/>
      <c r="U29" s="1175"/>
    </row>
    <row r="30" spans="1:21" ht="13.5" customHeight="1">
      <c r="A30" s="855">
        <f>C30-D30</f>
        <v>197000</v>
      </c>
      <c r="B30" s="792">
        <v>6</v>
      </c>
      <c r="C30" s="733">
        <v>292600</v>
      </c>
      <c r="D30" s="672">
        <v>95600</v>
      </c>
      <c r="E30" s="793">
        <v>5</v>
      </c>
      <c r="F30" s="729">
        <v>2658500</v>
      </c>
      <c r="G30" s="730">
        <v>188912</v>
      </c>
      <c r="H30" s="792">
        <v>5</v>
      </c>
      <c r="I30" s="729">
        <v>165673</v>
      </c>
      <c r="J30" s="730">
        <v>17073</v>
      </c>
      <c r="K30" s="792">
        <v>5</v>
      </c>
      <c r="L30" s="729">
        <v>4911980</v>
      </c>
      <c r="M30" s="730">
        <v>710400</v>
      </c>
      <c r="N30" s="731">
        <f>189100+5300</f>
        <v>194400</v>
      </c>
      <c r="O30" s="730">
        <f>50200+5300</f>
        <v>55500</v>
      </c>
      <c r="P30" s="731">
        <v>59500</v>
      </c>
      <c r="Q30" s="690">
        <v>28600</v>
      </c>
      <c r="R30" s="794">
        <v>5</v>
      </c>
      <c r="S30" s="1174"/>
      <c r="T30" s="1175"/>
      <c r="U30" s="1175"/>
    </row>
    <row r="31" spans="1:21" ht="13.5" customHeight="1">
      <c r="A31" s="855">
        <f>C31-D31</f>
        <v>240700</v>
      </c>
      <c r="B31" s="792">
        <v>5</v>
      </c>
      <c r="C31" s="733">
        <v>240700</v>
      </c>
      <c r="D31" s="672">
        <v>0</v>
      </c>
      <c r="E31" s="793">
        <v>4</v>
      </c>
      <c r="F31" s="729">
        <v>2367050</v>
      </c>
      <c r="G31" s="730">
        <v>78500</v>
      </c>
      <c r="H31" s="792">
        <v>4</v>
      </c>
      <c r="I31" s="729">
        <v>144400</v>
      </c>
      <c r="J31" s="730">
        <v>48700</v>
      </c>
      <c r="K31" s="792">
        <v>4</v>
      </c>
      <c r="L31" s="729">
        <v>3348294</v>
      </c>
      <c r="M31" s="730">
        <v>256500</v>
      </c>
      <c r="N31" s="731">
        <v>71000</v>
      </c>
      <c r="O31" s="730">
        <v>68000</v>
      </c>
      <c r="P31" s="731">
        <v>4000</v>
      </c>
      <c r="Q31" s="690">
        <v>0</v>
      </c>
      <c r="R31" s="794">
        <v>4</v>
      </c>
      <c r="S31" s="1174"/>
      <c r="T31" s="1175"/>
      <c r="U31" s="1175"/>
    </row>
    <row r="32" spans="1:21" ht="13.5" customHeight="1">
      <c r="A32" s="855">
        <f>C32-D32</f>
        <v>140700</v>
      </c>
      <c r="B32" s="792">
        <v>4</v>
      </c>
      <c r="C32" s="733">
        <v>140700</v>
      </c>
      <c r="D32" s="672">
        <v>0</v>
      </c>
      <c r="E32" s="793">
        <v>3</v>
      </c>
      <c r="F32" s="729">
        <v>1446088</v>
      </c>
      <c r="G32" s="730">
        <v>77488</v>
      </c>
      <c r="H32" s="792">
        <v>3</v>
      </c>
      <c r="I32" s="729">
        <v>66100</v>
      </c>
      <c r="J32" s="730">
        <v>24800</v>
      </c>
      <c r="K32" s="792">
        <v>3</v>
      </c>
      <c r="L32" s="733">
        <v>1948800</v>
      </c>
      <c r="M32" s="730">
        <v>116300</v>
      </c>
      <c r="N32" s="734"/>
      <c r="O32" s="730"/>
      <c r="P32" s="731"/>
      <c r="Q32" s="690"/>
      <c r="R32" s="794">
        <v>3</v>
      </c>
      <c r="S32" s="1174"/>
      <c r="T32" s="1175"/>
      <c r="U32" s="1175"/>
    </row>
    <row r="33" spans="1:21" ht="13.5" customHeight="1">
      <c r="A33" s="855">
        <f>C33-D33</f>
        <v>0</v>
      </c>
      <c r="B33" s="792">
        <v>3</v>
      </c>
      <c r="C33" s="733"/>
      <c r="D33" s="672"/>
      <c r="E33" s="793">
        <v>2</v>
      </c>
      <c r="F33" s="733">
        <v>1570188</v>
      </c>
      <c r="G33" s="672">
        <v>10800</v>
      </c>
      <c r="H33" s="792">
        <v>2</v>
      </c>
      <c r="I33" s="729">
        <v>40600</v>
      </c>
      <c r="J33" s="730">
        <v>0</v>
      </c>
      <c r="K33" s="792">
        <v>2</v>
      </c>
      <c r="L33" s="733">
        <v>2004408</v>
      </c>
      <c r="M33" s="730">
        <v>186030</v>
      </c>
      <c r="N33" s="734"/>
      <c r="O33" s="730"/>
      <c r="P33" s="731">
        <v>6891</v>
      </c>
      <c r="Q33" s="690">
        <v>6891</v>
      </c>
      <c r="R33" s="794">
        <v>2</v>
      </c>
      <c r="S33" s="1174"/>
      <c r="T33" s="1175"/>
      <c r="U33" s="1175"/>
    </row>
    <row r="34" spans="1:21" ht="13.5" customHeight="1">
      <c r="A34" s="855"/>
      <c r="B34" s="786" t="s">
        <v>62</v>
      </c>
      <c r="C34" s="733"/>
      <c r="D34" s="672"/>
      <c r="E34" s="793">
        <v>31</v>
      </c>
      <c r="F34" s="733">
        <v>787900</v>
      </c>
      <c r="G34" s="672">
        <v>0</v>
      </c>
      <c r="H34" s="792">
        <v>31</v>
      </c>
      <c r="I34" s="733">
        <v>25465</v>
      </c>
      <c r="J34" s="730">
        <v>12900</v>
      </c>
      <c r="K34" s="792">
        <v>31</v>
      </c>
      <c r="L34" s="733">
        <v>3032071</v>
      </c>
      <c r="M34" s="730">
        <v>472700</v>
      </c>
      <c r="N34" s="734">
        <v>9200</v>
      </c>
      <c r="O34" s="730">
        <v>9200</v>
      </c>
      <c r="P34" s="731"/>
      <c r="Q34" s="690"/>
      <c r="R34" s="794">
        <v>31</v>
      </c>
      <c r="S34" s="1174"/>
      <c r="T34" s="1175"/>
      <c r="U34" s="1175"/>
    </row>
    <row r="35" spans="1:21" ht="13.5" customHeight="1">
      <c r="A35" s="855">
        <f>C35-D35</f>
        <v>1881800</v>
      </c>
      <c r="B35" s="792">
        <v>6</v>
      </c>
      <c r="C35" s="668">
        <v>2723250</v>
      </c>
      <c r="D35" s="669">
        <v>841450</v>
      </c>
      <c r="E35" s="793">
        <v>30</v>
      </c>
      <c r="F35" s="733">
        <v>814800</v>
      </c>
      <c r="G35" s="672">
        <v>0</v>
      </c>
      <c r="H35" s="792">
        <v>30</v>
      </c>
      <c r="I35" s="733">
        <v>12900</v>
      </c>
      <c r="J35" s="730">
        <v>0</v>
      </c>
      <c r="K35" s="792">
        <v>30</v>
      </c>
      <c r="L35" s="733">
        <v>1437264</v>
      </c>
      <c r="M35" s="730">
        <v>188000</v>
      </c>
      <c r="N35" s="734"/>
      <c r="O35" s="730"/>
      <c r="P35" s="731"/>
      <c r="Q35" s="690"/>
      <c r="R35" s="794">
        <v>30</v>
      </c>
      <c r="S35" s="1174"/>
      <c r="T35" s="1175"/>
      <c r="U35" s="1175"/>
    </row>
    <row r="36" spans="1:21" ht="13.5" customHeight="1">
      <c r="A36" s="855">
        <f t="shared" ref="A36:A49" si="1">C36-D36</f>
        <v>1818680</v>
      </c>
      <c r="B36" s="792">
        <v>5</v>
      </c>
      <c r="C36" s="733">
        <v>2286180</v>
      </c>
      <c r="D36" s="672">
        <v>467500</v>
      </c>
      <c r="E36" s="793">
        <v>29</v>
      </c>
      <c r="F36" s="733">
        <v>1146936</v>
      </c>
      <c r="G36" s="672">
        <v>30000</v>
      </c>
      <c r="H36" s="792">
        <v>29</v>
      </c>
      <c r="I36" s="733">
        <v>18100</v>
      </c>
      <c r="J36" s="730">
        <v>0</v>
      </c>
      <c r="K36" s="792">
        <v>29</v>
      </c>
      <c r="L36" s="733">
        <v>1345423</v>
      </c>
      <c r="M36" s="730">
        <v>225500</v>
      </c>
      <c r="N36" s="734"/>
      <c r="O36" s="730"/>
      <c r="P36" s="731"/>
      <c r="Q36" s="690"/>
      <c r="R36" s="794">
        <v>29</v>
      </c>
      <c r="S36" s="1174"/>
      <c r="T36" s="1175"/>
      <c r="U36" s="1175"/>
    </row>
    <row r="37" spans="1:21" ht="13.5" customHeight="1">
      <c r="A37" s="855">
        <f t="shared" si="1"/>
        <v>1824500</v>
      </c>
      <c r="B37" s="792">
        <v>4</v>
      </c>
      <c r="C37" s="733">
        <v>1893281</v>
      </c>
      <c r="D37" s="672">
        <v>68781</v>
      </c>
      <c r="E37" s="793">
        <v>28</v>
      </c>
      <c r="F37" s="733">
        <v>601500</v>
      </c>
      <c r="G37" s="672">
        <v>0</v>
      </c>
      <c r="H37" s="792">
        <v>28</v>
      </c>
      <c r="I37" s="733">
        <v>11900</v>
      </c>
      <c r="J37" s="730">
        <v>0</v>
      </c>
      <c r="K37" s="792">
        <v>28</v>
      </c>
      <c r="L37" s="733">
        <v>1095810</v>
      </c>
      <c r="M37" s="730">
        <v>88977</v>
      </c>
      <c r="N37" s="735"/>
      <c r="O37" s="736"/>
      <c r="P37" s="731"/>
      <c r="Q37" s="690"/>
      <c r="R37" s="794">
        <v>28</v>
      </c>
      <c r="S37" s="1174"/>
      <c r="T37" s="1175"/>
      <c r="U37" s="1175"/>
    </row>
    <row r="38" spans="1:21" ht="13.5" customHeight="1">
      <c r="A38" s="855">
        <f t="shared" si="1"/>
        <v>963592</v>
      </c>
      <c r="B38" s="792">
        <v>3</v>
      </c>
      <c r="C38" s="733">
        <v>1247602</v>
      </c>
      <c r="D38" s="672">
        <v>284010</v>
      </c>
      <c r="E38" s="793">
        <v>27</v>
      </c>
      <c r="F38" s="733">
        <v>580900</v>
      </c>
      <c r="G38" s="672">
        <v>60000</v>
      </c>
      <c r="H38" s="722"/>
      <c r="I38" s="668"/>
      <c r="J38" s="669"/>
      <c r="K38" s="792">
        <v>27</v>
      </c>
      <c r="L38" s="737">
        <v>1147665</v>
      </c>
      <c r="M38" s="736">
        <v>142571</v>
      </c>
      <c r="N38" s="735"/>
      <c r="O38" s="736"/>
      <c r="P38" s="738"/>
      <c r="Q38" s="739"/>
      <c r="R38" s="794">
        <v>27</v>
      </c>
      <c r="S38" s="1174"/>
      <c r="T38" s="1175"/>
      <c r="U38" s="1175"/>
    </row>
    <row r="39" spans="1:21" ht="13.5" customHeight="1">
      <c r="A39" s="855">
        <f t="shared" si="1"/>
        <v>1413453</v>
      </c>
      <c r="B39" s="792">
        <v>2</v>
      </c>
      <c r="C39" s="733">
        <v>1453189</v>
      </c>
      <c r="D39" s="672">
        <v>39736</v>
      </c>
      <c r="E39" s="793">
        <v>26</v>
      </c>
      <c r="F39" s="668">
        <v>181100</v>
      </c>
      <c r="G39" s="669">
        <v>31900</v>
      </c>
      <c r="H39" s="722"/>
      <c r="I39" s="668"/>
      <c r="J39" s="669"/>
      <c r="K39" s="792">
        <v>26</v>
      </c>
      <c r="L39" s="737">
        <v>1380900</v>
      </c>
      <c r="M39" s="736">
        <v>261000</v>
      </c>
      <c r="N39" s="735"/>
      <c r="O39" s="736"/>
      <c r="P39" s="731">
        <v>18600</v>
      </c>
      <c r="Q39" s="690">
        <v>18600</v>
      </c>
      <c r="R39" s="794">
        <v>26</v>
      </c>
      <c r="S39" s="1174"/>
      <c r="T39" s="1175"/>
      <c r="U39" s="1175"/>
    </row>
    <row r="40" spans="1:21" ht="13.5" customHeight="1">
      <c r="A40" s="855">
        <f t="shared" si="1"/>
        <v>1047277</v>
      </c>
      <c r="B40" s="792">
        <v>31</v>
      </c>
      <c r="C40" s="733">
        <v>1136877</v>
      </c>
      <c r="D40" s="669">
        <v>89600</v>
      </c>
      <c r="E40" s="793">
        <v>25</v>
      </c>
      <c r="F40" s="668">
        <v>105700</v>
      </c>
      <c r="G40" s="669">
        <v>43100</v>
      </c>
      <c r="H40" s="722"/>
      <c r="I40" s="668"/>
      <c r="J40" s="669"/>
      <c r="K40" s="792">
        <v>25</v>
      </c>
      <c r="L40" s="668">
        <v>1998321</v>
      </c>
      <c r="M40" s="736">
        <v>107906</v>
      </c>
      <c r="N40" s="735"/>
      <c r="O40" s="669"/>
      <c r="P40" s="741"/>
      <c r="Q40" s="671"/>
      <c r="R40" s="795"/>
      <c r="S40" s="1174"/>
      <c r="T40" s="1175"/>
      <c r="U40" s="1175"/>
    </row>
    <row r="41" spans="1:21" ht="13.5" customHeight="1">
      <c r="A41" s="855">
        <f t="shared" si="1"/>
        <v>740980</v>
      </c>
      <c r="B41" s="792">
        <v>30</v>
      </c>
      <c r="C41" s="668">
        <v>848380</v>
      </c>
      <c r="D41" s="672">
        <v>107400</v>
      </c>
      <c r="E41" s="793">
        <v>24</v>
      </c>
      <c r="F41" s="742">
        <v>7582800</v>
      </c>
      <c r="G41" s="669">
        <v>8300</v>
      </c>
      <c r="H41" s="722"/>
      <c r="I41" s="668"/>
      <c r="J41" s="669"/>
      <c r="K41" s="792">
        <v>24</v>
      </c>
      <c r="L41" s="668">
        <v>1793747</v>
      </c>
      <c r="M41" s="736">
        <v>111486</v>
      </c>
      <c r="N41" s="735"/>
      <c r="O41" s="669"/>
      <c r="P41" s="741"/>
      <c r="Q41" s="671"/>
      <c r="R41" s="783"/>
      <c r="S41" s="1174"/>
      <c r="T41" s="1175"/>
      <c r="U41" s="1175"/>
    </row>
    <row r="42" spans="1:21" ht="13.5" customHeight="1">
      <c r="A42" s="855">
        <f t="shared" si="1"/>
        <v>1281300</v>
      </c>
      <c r="B42" s="792">
        <v>29</v>
      </c>
      <c r="C42" s="733">
        <v>1283094</v>
      </c>
      <c r="D42" s="669">
        <v>1794</v>
      </c>
      <c r="E42" s="793">
        <v>23</v>
      </c>
      <c r="F42" s="668">
        <v>142300</v>
      </c>
      <c r="G42" s="669">
        <v>0</v>
      </c>
      <c r="H42" s="722"/>
      <c r="I42" s="668"/>
      <c r="J42" s="669"/>
      <c r="K42" s="792">
        <v>23</v>
      </c>
      <c r="L42" s="668">
        <v>1670309</v>
      </c>
      <c r="M42" s="736">
        <v>471000</v>
      </c>
      <c r="N42" s="735"/>
      <c r="O42" s="669"/>
      <c r="P42" s="735"/>
      <c r="Q42" s="743"/>
      <c r="R42" s="783"/>
      <c r="S42" s="1174"/>
      <c r="T42" s="1175"/>
      <c r="U42" s="1175"/>
    </row>
    <row r="43" spans="1:21" ht="13.5" customHeight="1">
      <c r="A43" s="855">
        <f t="shared" si="1"/>
        <v>719345</v>
      </c>
      <c r="B43" s="792">
        <v>28</v>
      </c>
      <c r="C43" s="668">
        <v>925967</v>
      </c>
      <c r="D43" s="669">
        <v>206622</v>
      </c>
      <c r="E43" s="793">
        <v>22</v>
      </c>
      <c r="F43" s="668">
        <v>114300</v>
      </c>
      <c r="G43" s="669">
        <v>0</v>
      </c>
      <c r="H43" s="722"/>
      <c r="I43" s="733"/>
      <c r="J43" s="672"/>
      <c r="K43" s="792">
        <v>22</v>
      </c>
      <c r="L43" s="668">
        <v>1173714</v>
      </c>
      <c r="M43" s="736">
        <v>97314</v>
      </c>
      <c r="N43" s="735"/>
      <c r="O43" s="669"/>
      <c r="P43" s="734"/>
      <c r="Q43" s="671"/>
      <c r="R43" s="783"/>
      <c r="S43" s="1174"/>
      <c r="T43" s="1175"/>
      <c r="U43" s="1175"/>
    </row>
    <row r="44" spans="1:21" ht="13.5" customHeight="1">
      <c r="A44" s="855">
        <f t="shared" si="1"/>
        <v>661600</v>
      </c>
      <c r="B44" s="792">
        <v>27</v>
      </c>
      <c r="C44" s="668">
        <v>661600</v>
      </c>
      <c r="D44" s="669">
        <v>0</v>
      </c>
      <c r="E44" s="793">
        <v>21</v>
      </c>
      <c r="F44" s="668">
        <v>104300</v>
      </c>
      <c r="G44" s="669">
        <v>0</v>
      </c>
      <c r="H44" s="722"/>
      <c r="I44" s="733"/>
      <c r="J44" s="672"/>
      <c r="K44" s="792">
        <v>21</v>
      </c>
      <c r="L44" s="668">
        <v>1657919</v>
      </c>
      <c r="M44" s="736">
        <v>60079</v>
      </c>
      <c r="N44" s="735"/>
      <c r="O44" s="669"/>
      <c r="P44" s="734"/>
      <c r="Q44" s="671"/>
      <c r="R44" s="783"/>
      <c r="S44" s="1174"/>
      <c r="T44" s="1175"/>
      <c r="U44" s="1175"/>
    </row>
    <row r="45" spans="1:21" ht="13.5" customHeight="1">
      <c r="A45" s="855">
        <f t="shared" si="1"/>
        <v>317889</v>
      </c>
      <c r="B45" s="792">
        <v>26</v>
      </c>
      <c r="C45" s="668">
        <v>438950</v>
      </c>
      <c r="D45" s="669">
        <v>121061</v>
      </c>
      <c r="E45" s="793">
        <v>20</v>
      </c>
      <c r="F45" s="668">
        <v>7608300</v>
      </c>
      <c r="G45" s="669">
        <v>0</v>
      </c>
      <c r="H45" s="722"/>
      <c r="I45" s="733"/>
      <c r="J45" s="672"/>
      <c r="K45" s="792">
        <v>20</v>
      </c>
      <c r="L45" s="668">
        <v>777909</v>
      </c>
      <c r="M45" s="736">
        <v>31600</v>
      </c>
      <c r="N45" s="735"/>
      <c r="O45" s="669"/>
      <c r="P45" s="734"/>
      <c r="Q45" s="671"/>
      <c r="R45" s="783"/>
      <c r="S45" s="1174"/>
      <c r="T45" s="1175"/>
      <c r="U45" s="1175"/>
    </row>
    <row r="46" spans="1:21" ht="13.5" customHeight="1">
      <c r="A46" s="855">
        <f t="shared" si="1"/>
        <v>318700</v>
      </c>
      <c r="B46" s="792">
        <v>25</v>
      </c>
      <c r="C46" s="668">
        <v>345700</v>
      </c>
      <c r="D46" s="669">
        <v>27000</v>
      </c>
      <c r="E46" s="793">
        <v>19</v>
      </c>
      <c r="F46" s="668">
        <v>15406700</v>
      </c>
      <c r="G46" s="669">
        <v>4631400</v>
      </c>
      <c r="H46" s="722"/>
      <c r="I46" s="671"/>
      <c r="J46" s="672"/>
      <c r="K46" s="792">
        <v>19</v>
      </c>
      <c r="L46" s="668">
        <v>288700</v>
      </c>
      <c r="M46" s="736">
        <v>188500</v>
      </c>
      <c r="N46" s="735"/>
      <c r="O46" s="669"/>
      <c r="P46" s="734"/>
      <c r="Q46" s="671"/>
      <c r="R46" s="783"/>
      <c r="S46" s="1174"/>
      <c r="T46" s="1175"/>
      <c r="U46" s="1175"/>
    </row>
    <row r="47" spans="1:21" ht="13.5" customHeight="1">
      <c r="A47" s="855">
        <f t="shared" si="1"/>
        <v>179200</v>
      </c>
      <c r="B47" s="792">
        <v>24</v>
      </c>
      <c r="C47" s="668">
        <v>275900</v>
      </c>
      <c r="D47" s="669">
        <v>96700</v>
      </c>
      <c r="E47" s="793">
        <v>18</v>
      </c>
      <c r="F47" s="668">
        <v>3368500</v>
      </c>
      <c r="G47" s="669">
        <v>3368500</v>
      </c>
      <c r="H47" s="722"/>
      <c r="I47" s="671"/>
      <c r="J47" s="672"/>
      <c r="K47" s="792">
        <v>18</v>
      </c>
      <c r="L47" s="668">
        <v>82000</v>
      </c>
      <c r="M47" s="736">
        <v>20000</v>
      </c>
      <c r="N47" s="734"/>
      <c r="O47" s="672"/>
      <c r="P47" s="734"/>
      <c r="Q47" s="671"/>
      <c r="R47" s="783"/>
      <c r="S47" s="1174"/>
      <c r="T47" s="1175"/>
      <c r="U47" s="1175"/>
    </row>
    <row r="48" spans="1:21" ht="13.5" customHeight="1">
      <c r="A48" s="855">
        <f t="shared" si="1"/>
        <v>243800</v>
      </c>
      <c r="B48" s="792">
        <v>23</v>
      </c>
      <c r="C48" s="668">
        <v>489700</v>
      </c>
      <c r="D48" s="669">
        <v>245900</v>
      </c>
      <c r="E48" s="744"/>
      <c r="F48" s="668"/>
      <c r="G48" s="669"/>
      <c r="H48" s="784"/>
      <c r="I48" s="745"/>
      <c r="J48" s="746"/>
      <c r="K48" s="784"/>
      <c r="L48" s="668"/>
      <c r="M48" s="736"/>
      <c r="N48" s="747"/>
      <c r="O48" s="746"/>
      <c r="P48" s="747"/>
      <c r="Q48" s="745"/>
      <c r="R48" s="783"/>
      <c r="S48" s="1174"/>
      <c r="T48" s="1175"/>
      <c r="U48" s="1175"/>
    </row>
    <row r="49" spans="1:21" ht="13.5" customHeight="1">
      <c r="A49" s="855">
        <f t="shared" si="1"/>
        <v>289000</v>
      </c>
      <c r="B49" s="792">
        <v>22</v>
      </c>
      <c r="C49" s="668">
        <v>346589</v>
      </c>
      <c r="D49" s="669">
        <v>57589</v>
      </c>
      <c r="E49" s="744"/>
      <c r="F49" s="668"/>
      <c r="G49" s="669"/>
      <c r="H49" s="722"/>
      <c r="I49" s="671"/>
      <c r="J49" s="672"/>
      <c r="K49" s="722"/>
      <c r="L49" s="668"/>
      <c r="M49" s="669"/>
      <c r="N49" s="734"/>
      <c r="O49" s="672"/>
      <c r="P49" s="734"/>
      <c r="Q49" s="671"/>
      <c r="R49" s="783"/>
      <c r="S49" s="1174"/>
      <c r="T49" s="1175"/>
      <c r="U49" s="1175"/>
    </row>
    <row r="50" spans="1:21" ht="13.5" customHeight="1">
      <c r="A50" s="855">
        <f>C50-D50</f>
        <v>442468</v>
      </c>
      <c r="B50" s="792">
        <v>21</v>
      </c>
      <c r="C50" s="668">
        <v>442468</v>
      </c>
      <c r="D50" s="669">
        <v>0</v>
      </c>
      <c r="E50" s="744"/>
      <c r="F50" s="668"/>
      <c r="G50" s="669"/>
      <c r="H50" s="722"/>
      <c r="I50" s="671"/>
      <c r="J50" s="672"/>
      <c r="K50" s="722"/>
      <c r="L50" s="668"/>
      <c r="M50" s="669"/>
      <c r="N50" s="734"/>
      <c r="O50" s="672"/>
      <c r="P50" s="734"/>
      <c r="Q50" s="671"/>
      <c r="R50" s="783"/>
      <c r="S50" s="1174"/>
      <c r="T50" s="1175"/>
      <c r="U50" s="1175"/>
    </row>
    <row r="51" spans="1:21" ht="13.5" customHeight="1">
      <c r="A51" s="855">
        <f>C51-D51</f>
        <v>255172</v>
      </c>
      <c r="B51" s="792">
        <v>20</v>
      </c>
      <c r="C51" s="668">
        <v>291472</v>
      </c>
      <c r="D51" s="669">
        <v>36300</v>
      </c>
      <c r="E51" s="744"/>
      <c r="F51" s="668"/>
      <c r="G51" s="669"/>
      <c r="H51" s="722"/>
      <c r="I51" s="671"/>
      <c r="J51" s="672"/>
      <c r="K51" s="722"/>
      <c r="L51" s="668"/>
      <c r="M51" s="669"/>
      <c r="N51" s="734"/>
      <c r="O51" s="672"/>
      <c r="P51" s="734"/>
      <c r="Q51" s="671"/>
      <c r="R51" s="783"/>
      <c r="S51" s="1174"/>
      <c r="T51" s="1175"/>
      <c r="U51" s="1175"/>
    </row>
    <row r="52" spans="1:21" ht="13.5" customHeight="1">
      <c r="A52" s="855">
        <f>C52-D52</f>
        <v>79800</v>
      </c>
      <c r="B52" s="792">
        <v>19</v>
      </c>
      <c r="C52" s="668">
        <v>106800</v>
      </c>
      <c r="D52" s="669">
        <v>27000</v>
      </c>
      <c r="E52" s="744"/>
      <c r="F52" s="668"/>
      <c r="G52" s="669"/>
      <c r="H52" s="722"/>
      <c r="I52" s="671"/>
      <c r="J52" s="672"/>
      <c r="K52" s="722"/>
      <c r="L52" s="668"/>
      <c r="M52" s="669"/>
      <c r="N52" s="734"/>
      <c r="O52" s="672"/>
      <c r="P52" s="734"/>
      <c r="Q52" s="671"/>
      <c r="R52" s="783"/>
      <c r="S52" s="1174"/>
      <c r="T52" s="1175"/>
      <c r="U52" s="1175"/>
    </row>
    <row r="53" spans="1:21" ht="14.25" customHeight="1" thickBot="1">
      <c r="A53" s="855">
        <f>C53-D53</f>
        <v>15056956</v>
      </c>
      <c r="B53" s="752"/>
      <c r="C53" s="847">
        <f>SUM(C30:C52)</f>
        <v>17870999</v>
      </c>
      <c r="D53" s="845">
        <f>SUM(D30:D52)</f>
        <v>2814043</v>
      </c>
      <c r="E53" s="856"/>
      <c r="F53" s="847">
        <f>SUM(F29:F52)</f>
        <v>49581262</v>
      </c>
      <c r="G53" s="845">
        <f>SUM(G29:G52)</f>
        <v>9046200</v>
      </c>
      <c r="H53" s="857"/>
      <c r="I53" s="847">
        <f>SUM(I29:I52)</f>
        <v>728238</v>
      </c>
      <c r="J53" s="845">
        <f>SUM(J29:J52)</f>
        <v>162173</v>
      </c>
      <c r="K53" s="857"/>
      <c r="L53" s="847">
        <f t="shared" ref="L53:Q53" si="2">SUM(L29:L52)</f>
        <v>35625025</v>
      </c>
      <c r="M53" s="845">
        <f t="shared" si="2"/>
        <v>5132963</v>
      </c>
      <c r="N53" s="857">
        <f t="shared" si="2"/>
        <v>620700</v>
      </c>
      <c r="O53" s="845">
        <f t="shared" si="2"/>
        <v>288800</v>
      </c>
      <c r="P53" s="857">
        <f>SUM(P29:P52)</f>
        <v>225504</v>
      </c>
      <c r="Q53" s="858">
        <f t="shared" si="2"/>
        <v>155804</v>
      </c>
      <c r="R53" s="859"/>
      <c r="S53" s="1174"/>
      <c r="T53" s="1175"/>
      <c r="U53" s="1175"/>
    </row>
    <row r="54" spans="1:21" s="763" customFormat="1" ht="14.25" thickBot="1">
      <c r="A54" s="758"/>
      <c r="B54" s="759"/>
      <c r="C54" s="760"/>
      <c r="D54" s="760"/>
      <c r="E54" s="761"/>
      <c r="F54" s="762"/>
      <c r="G54" s="762"/>
      <c r="H54" s="742"/>
      <c r="I54" s="762"/>
      <c r="J54" s="762"/>
      <c r="K54" s="742"/>
      <c r="L54" s="762"/>
      <c r="M54" s="762"/>
      <c r="N54" s="762"/>
      <c r="O54" s="762"/>
      <c r="P54" s="762"/>
      <c r="Q54" s="762"/>
    </row>
    <row r="55" spans="1:21" ht="14.25" thickBot="1">
      <c r="A55" s="764"/>
      <c r="B55" s="765"/>
      <c r="C55" s="766" t="s">
        <v>67</v>
      </c>
      <c r="D55" s="765"/>
      <c r="E55" s="765"/>
      <c r="F55" s="765"/>
      <c r="G55" s="765"/>
      <c r="H55" s="765"/>
      <c r="I55" s="765"/>
      <c r="J55" s="767"/>
      <c r="K55" s="768"/>
      <c r="L55" s="769"/>
      <c r="M55" s="769"/>
    </row>
    <row r="56" spans="1:21">
      <c r="A56" s="1237" t="s">
        <v>78</v>
      </c>
      <c r="B56" s="832" t="s">
        <v>99</v>
      </c>
      <c r="C56" s="860">
        <f>(C30+C35)*I17</f>
        <v>1187396.9937725</v>
      </c>
      <c r="D56" s="861">
        <f>(D30+D35)*I17</f>
        <v>368934.24839249998</v>
      </c>
      <c r="E56" s="700"/>
      <c r="F56" s="831" t="s">
        <v>90</v>
      </c>
      <c r="G56" s="860">
        <f>ROUND(G53*I56,0)</f>
        <v>8261426</v>
      </c>
      <c r="H56" s="832" t="s">
        <v>91</v>
      </c>
      <c r="I56" s="866">
        <v>0.91324819999999995</v>
      </c>
      <c r="J56" s="867">
        <f>ROUND(F53*I56,0)</f>
        <v>45279998</v>
      </c>
    </row>
    <row r="57" spans="1:21" ht="14.25" thickBot="1">
      <c r="A57" s="1238"/>
      <c r="B57" s="873" t="s">
        <v>100</v>
      </c>
      <c r="C57" s="863">
        <f>(SUM(C31:C33,C36:C52))*I23</f>
        <v>5885165.6420176653</v>
      </c>
      <c r="D57" s="864">
        <f>(SUM(D31:D33,D36:D52))*I23</f>
        <v>743608.47635440505</v>
      </c>
      <c r="E57" s="700"/>
      <c r="F57" s="875" t="s">
        <v>25</v>
      </c>
      <c r="G57" s="863">
        <f>ROUND(G53*I57,0)</f>
        <v>784774</v>
      </c>
      <c r="H57" s="877" t="s">
        <v>91</v>
      </c>
      <c r="I57" s="865">
        <f>1-I56</f>
        <v>8.6751800000000046E-2</v>
      </c>
      <c r="J57" s="868">
        <f>ROUND(F53*I57,0)</f>
        <v>4301264</v>
      </c>
    </row>
    <row r="58" spans="1:21" ht="15" thickTop="1" thickBot="1">
      <c r="A58" s="1239"/>
      <c r="B58" s="874" t="s">
        <v>75</v>
      </c>
      <c r="C58" s="869">
        <f>SUM(C56:C57)</f>
        <v>7072562.6357901655</v>
      </c>
      <c r="D58" s="870">
        <f>SUM(D56:D57)</f>
        <v>1112542.724746905</v>
      </c>
      <c r="E58" s="778"/>
      <c r="F58" s="876" t="s">
        <v>75</v>
      </c>
      <c r="G58" s="869">
        <f>SUM(G56:G57)</f>
        <v>9046200</v>
      </c>
      <c r="H58" s="878"/>
      <c r="I58" s="871"/>
      <c r="J58" s="872">
        <f>SUM(J56:J57)</f>
        <v>49581262</v>
      </c>
    </row>
    <row r="59" spans="1:21">
      <c r="F59" s="740"/>
      <c r="G59" s="780"/>
      <c r="H59" s="740"/>
      <c r="I59" s="740"/>
      <c r="J59" s="740"/>
    </row>
    <row r="60" spans="1:21">
      <c r="F60" s="740"/>
      <c r="G60" s="780"/>
      <c r="H60" s="740"/>
      <c r="I60" s="740"/>
      <c r="J60" s="740"/>
    </row>
    <row r="61" spans="1:21">
      <c r="F61" s="740"/>
      <c r="G61" s="780"/>
      <c r="H61" s="740"/>
      <c r="I61" s="740"/>
      <c r="J61" s="740"/>
    </row>
    <row r="62" spans="1:21">
      <c r="F62" s="740"/>
      <c r="G62" s="780"/>
      <c r="H62" s="740"/>
      <c r="I62" s="740"/>
      <c r="J62" s="740"/>
    </row>
    <row r="63" spans="1:21">
      <c r="F63" s="740"/>
      <c r="G63" s="780"/>
      <c r="H63" s="740"/>
      <c r="I63" s="740"/>
      <c r="J63" s="740"/>
    </row>
    <row r="64" spans="1:21">
      <c r="F64" s="740"/>
      <c r="G64" s="780"/>
      <c r="H64" s="740"/>
      <c r="I64" s="740"/>
      <c r="J64" s="740"/>
    </row>
    <row r="65" spans="6:10">
      <c r="F65" s="740"/>
      <c r="G65" s="780"/>
      <c r="H65" s="740"/>
      <c r="I65" s="740"/>
      <c r="J65" s="740"/>
    </row>
    <row r="66" spans="6:10">
      <c r="F66" s="740"/>
      <c r="G66" s="780"/>
      <c r="H66" s="740"/>
      <c r="I66" s="740"/>
      <c r="J66" s="740"/>
    </row>
    <row r="67" spans="6:10">
      <c r="F67" s="740"/>
      <c r="G67" s="780"/>
      <c r="H67" s="740"/>
      <c r="I67" s="740"/>
      <c r="J67" s="740"/>
    </row>
    <row r="68" spans="6:10">
      <c r="F68" s="740"/>
      <c r="G68" s="780"/>
      <c r="H68" s="740"/>
      <c r="I68" s="740"/>
      <c r="J68" s="740"/>
    </row>
    <row r="69" spans="6:10">
      <c r="F69" s="740"/>
      <c r="G69" s="780"/>
      <c r="H69" s="740"/>
      <c r="I69" s="740"/>
      <c r="J69" s="740"/>
    </row>
  </sheetData>
  <mergeCells count="27">
    <mergeCell ref="A56:A58"/>
    <mergeCell ref="E11:G14"/>
    <mergeCell ref="L16:N17"/>
    <mergeCell ref="O16:O17"/>
    <mergeCell ref="L15:O15"/>
    <mergeCell ref="H20:H23"/>
    <mergeCell ref="B27:D27"/>
    <mergeCell ref="E27:G27"/>
    <mergeCell ref="H27:J27"/>
    <mergeCell ref="K27:M27"/>
    <mergeCell ref="N27:O27"/>
    <mergeCell ref="B24:D25"/>
    <mergeCell ref="S27:U53"/>
    <mergeCell ref="Q1:R1"/>
    <mergeCell ref="C2:D2"/>
    <mergeCell ref="F2:G2"/>
    <mergeCell ref="I2:J2"/>
    <mergeCell ref="L2:M2"/>
    <mergeCell ref="N2:O2"/>
    <mergeCell ref="P2:R2"/>
    <mergeCell ref="P27:R27"/>
    <mergeCell ref="E7:E9"/>
    <mergeCell ref="H7:H9"/>
    <mergeCell ref="K7:K9"/>
    <mergeCell ref="R7:R9"/>
    <mergeCell ref="H14:H19"/>
    <mergeCell ref="J14:J23"/>
  </mergeCells>
  <phoneticPr fontId="3"/>
  <pageMargins left="0.39370078740157483" right="0.39370078740157483" top="0.59055118110236227" bottom="0.19685039370078741" header="0.39370078740157483" footer="0.31496062992125984"/>
  <pageSetup paperSize="9" scale="72" orientation="landscape" cellComments="asDisplayed" r:id="rId1"/>
  <headerFooter>
    <oddHeader>&amp;L&amp;"BIZ UDゴシック,標準"&amp;14&amp;F&amp;C&amp;"BIZ UDゴシック,標準"&amp;14&amp;A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40"/>
  <sheetViews>
    <sheetView view="pageBreakPreview" zoomScale="70" zoomScaleNormal="50" zoomScaleSheetLayoutView="70" workbookViewId="0">
      <selection activeCell="A2" sqref="A2"/>
    </sheetView>
  </sheetViews>
  <sheetFormatPr defaultColWidth="9" defaultRowHeight="18.75"/>
  <cols>
    <col min="1" max="1" width="6" style="4" customWidth="1"/>
    <col min="2" max="2" width="16.625" style="4" customWidth="1"/>
    <col min="3" max="3" width="2.625" style="4" customWidth="1"/>
    <col min="4" max="4" width="37.75" style="4" customWidth="1"/>
    <col min="5" max="5" width="16.625" style="4" customWidth="1"/>
    <col min="6" max="8" width="23.5" style="4" customWidth="1"/>
    <col min="9" max="9" width="23.5" style="491" customWidth="1"/>
    <col min="10" max="11" width="23.5" style="4" customWidth="1"/>
    <col min="12" max="13" width="14.625" style="4" customWidth="1"/>
    <col min="14" max="14" width="14.625" style="479" customWidth="1"/>
    <col min="15" max="16" width="14.625" style="4" customWidth="1"/>
    <col min="17" max="16384" width="9" style="4"/>
  </cols>
  <sheetData>
    <row r="1" spans="1:16" ht="27" customHeight="1">
      <c r="A1" s="1167" t="s">
        <v>132</v>
      </c>
      <c r="B1" s="1167"/>
      <c r="C1" s="1167"/>
      <c r="D1" s="1167"/>
      <c r="E1" s="1167"/>
      <c r="F1" s="1167"/>
      <c r="G1" s="1167"/>
      <c r="H1" s="1167"/>
      <c r="I1" s="480"/>
      <c r="J1" s="2"/>
      <c r="K1" s="2"/>
      <c r="L1" s="2"/>
      <c r="M1" s="2"/>
      <c r="N1" s="461"/>
      <c r="O1" s="2"/>
      <c r="P1" s="2"/>
    </row>
    <row r="2" spans="1:16" ht="23.25" customHeight="1" thickBot="1">
      <c r="A2" s="2"/>
      <c r="B2" s="2"/>
      <c r="C2" s="2"/>
      <c r="D2" s="2"/>
      <c r="E2" s="2"/>
      <c r="F2" s="2"/>
      <c r="G2" s="2"/>
      <c r="H2" s="2"/>
      <c r="I2" s="480"/>
      <c r="J2" s="2"/>
      <c r="K2" s="2"/>
      <c r="L2" s="2"/>
      <c r="M2" s="2"/>
      <c r="N2" s="461"/>
      <c r="O2" s="1168" t="s">
        <v>141</v>
      </c>
      <c r="P2" s="1168"/>
    </row>
    <row r="3" spans="1:16" ht="29.25" customHeight="1">
      <c r="A3" s="1113" t="s">
        <v>104</v>
      </c>
      <c r="B3" s="1114"/>
      <c r="C3" s="1114"/>
      <c r="D3" s="1114"/>
      <c r="E3" s="1115"/>
      <c r="F3" s="1119" t="s">
        <v>1</v>
      </c>
      <c r="G3" s="1121" t="s">
        <v>2</v>
      </c>
      <c r="H3" s="6" t="s">
        <v>135</v>
      </c>
      <c r="I3" s="481" t="s">
        <v>4</v>
      </c>
      <c r="J3" s="798" t="s">
        <v>5</v>
      </c>
      <c r="K3" s="801" t="s">
        <v>136</v>
      </c>
      <c r="L3" s="1123" t="s">
        <v>137</v>
      </c>
      <c r="M3" s="1124"/>
      <c r="N3" s="462" t="s">
        <v>95</v>
      </c>
      <c r="O3" s="9" t="s">
        <v>140</v>
      </c>
      <c r="P3" s="9" t="s">
        <v>9</v>
      </c>
    </row>
    <row r="4" spans="1:16" ht="29.25" customHeight="1" thickBot="1">
      <c r="A4" s="1116"/>
      <c r="B4" s="1117"/>
      <c r="C4" s="1117"/>
      <c r="D4" s="1117"/>
      <c r="E4" s="1118"/>
      <c r="F4" s="1120"/>
      <c r="G4" s="1122"/>
      <c r="H4" s="495" t="s">
        <v>109</v>
      </c>
      <c r="I4" s="482" t="s">
        <v>10</v>
      </c>
      <c r="J4" s="274" t="s">
        <v>110</v>
      </c>
      <c r="K4" s="303" t="s">
        <v>109</v>
      </c>
      <c r="L4" s="13" t="s">
        <v>12</v>
      </c>
      <c r="M4" s="14" t="s">
        <v>94</v>
      </c>
      <c r="N4" s="463" t="s">
        <v>13</v>
      </c>
      <c r="O4" s="16" t="s">
        <v>138</v>
      </c>
      <c r="P4" s="16" t="s">
        <v>139</v>
      </c>
    </row>
    <row r="5" spans="1:16" ht="29.25" customHeight="1">
      <c r="A5" s="1138" t="s">
        <v>16</v>
      </c>
      <c r="B5" s="1163" t="s">
        <v>17</v>
      </c>
      <c r="C5" s="1165" t="s">
        <v>18</v>
      </c>
      <c r="D5" s="1166"/>
      <c r="E5" s="178" t="s">
        <v>19</v>
      </c>
      <c r="F5" s="226">
        <v>485107000</v>
      </c>
      <c r="G5" s="227">
        <v>534863769</v>
      </c>
      <c r="H5" s="179">
        <v>509233161</v>
      </c>
      <c r="I5" s="483">
        <f t="shared" ref="I5:I14" si="0">SUM(H5-F5)</f>
        <v>24126161</v>
      </c>
      <c r="J5" s="231">
        <v>1003850</v>
      </c>
      <c r="K5" s="253">
        <f>SUM(G5-H5+J5)</f>
        <v>26634458</v>
      </c>
      <c r="L5" s="805">
        <f>ROUND((H5-J5)/G5,4)</f>
        <v>0.95020000000000004</v>
      </c>
      <c r="M5" s="497">
        <v>0.90839999999999999</v>
      </c>
      <c r="N5" s="464">
        <f>SUM(L5-M5)*100</f>
        <v>4.1800000000000059</v>
      </c>
      <c r="O5" s="184">
        <f t="shared" ref="O5:O22" si="1">ROUND(H5/F5,4)</f>
        <v>1.0497000000000001</v>
      </c>
      <c r="P5" s="184">
        <v>0.99590000000000001</v>
      </c>
    </row>
    <row r="6" spans="1:16" ht="29.25" customHeight="1">
      <c r="A6" s="1139"/>
      <c r="B6" s="1164"/>
      <c r="C6" s="1134" t="s">
        <v>20</v>
      </c>
      <c r="D6" s="1135"/>
      <c r="E6" s="186" t="s">
        <v>21</v>
      </c>
      <c r="F6" s="228">
        <v>81726000</v>
      </c>
      <c r="G6" s="229">
        <v>89225700</v>
      </c>
      <c r="H6" s="229">
        <v>89225700</v>
      </c>
      <c r="I6" s="484">
        <f t="shared" si="0"/>
        <v>7499700</v>
      </c>
      <c r="J6" s="232">
        <v>0</v>
      </c>
      <c r="K6" s="254">
        <f t="shared" ref="K6:K14" si="2">SUM(G6-H6+J6)</f>
        <v>0</v>
      </c>
      <c r="L6" s="806">
        <f t="shared" ref="L6:L22" si="3">ROUND((H6-J6)/G6,4)</f>
        <v>1</v>
      </c>
      <c r="M6" s="499">
        <v>1</v>
      </c>
      <c r="N6" s="465">
        <f t="shared" ref="N6:N20" si="4">SUM(L6-M6)*100</f>
        <v>0</v>
      </c>
      <c r="O6" s="192">
        <f t="shared" si="1"/>
        <v>1.0918000000000001</v>
      </c>
      <c r="P6" s="458">
        <v>0.996</v>
      </c>
    </row>
    <row r="7" spans="1:16" ht="29.25" customHeight="1">
      <c r="A7" s="1139"/>
      <c r="B7" s="1164"/>
      <c r="C7" s="1145" t="s">
        <v>22</v>
      </c>
      <c r="D7" s="1146"/>
      <c r="E7" s="186"/>
      <c r="F7" s="194">
        <f>SUM(F8:F9)</f>
        <v>566608000</v>
      </c>
      <c r="G7" s="195">
        <f>SUM(G8:G9)</f>
        <v>571991700</v>
      </c>
      <c r="H7" s="196">
        <f>H8+H9</f>
        <v>568179400</v>
      </c>
      <c r="I7" s="484">
        <f t="shared" si="0"/>
        <v>1571400</v>
      </c>
      <c r="J7" s="196">
        <f>J8+J9</f>
        <v>41500</v>
      </c>
      <c r="K7" s="254">
        <f t="shared" si="2"/>
        <v>3853800</v>
      </c>
      <c r="L7" s="806">
        <f t="shared" si="3"/>
        <v>0.99329999999999996</v>
      </c>
      <c r="M7" s="499">
        <v>0.99280000000000002</v>
      </c>
      <c r="N7" s="465">
        <f t="shared" si="4"/>
        <v>4.9999999999994493E-2</v>
      </c>
      <c r="O7" s="192">
        <f t="shared" si="1"/>
        <v>1.0027999999999999</v>
      </c>
      <c r="P7" s="458">
        <v>0.99350000000000005</v>
      </c>
    </row>
    <row r="8" spans="1:16" ht="29.25" customHeight="1">
      <c r="A8" s="1139"/>
      <c r="B8" s="1164"/>
      <c r="C8" s="269"/>
      <c r="D8" s="799" t="s">
        <v>23</v>
      </c>
      <c r="E8" s="186" t="s">
        <v>24</v>
      </c>
      <c r="F8" s="228">
        <v>518368000</v>
      </c>
      <c r="G8" s="229">
        <v>522370400</v>
      </c>
      <c r="H8" s="187">
        <v>518888548</v>
      </c>
      <c r="I8" s="484">
        <f t="shared" si="0"/>
        <v>520548</v>
      </c>
      <c r="J8" s="232">
        <v>37900</v>
      </c>
      <c r="K8" s="254">
        <f t="shared" si="2"/>
        <v>3519752</v>
      </c>
      <c r="L8" s="806">
        <f t="shared" si="3"/>
        <v>0.99329999999999996</v>
      </c>
      <c r="M8" s="499">
        <v>0.99280000000000002</v>
      </c>
      <c r="N8" s="465">
        <f t="shared" si="4"/>
        <v>4.9999999999994493E-2</v>
      </c>
      <c r="O8" s="192">
        <f t="shared" si="1"/>
        <v>1.0009999999999999</v>
      </c>
      <c r="P8" s="458">
        <v>0.99350000000000005</v>
      </c>
    </row>
    <row r="9" spans="1:16" ht="29.25" customHeight="1">
      <c r="A9" s="1139"/>
      <c r="B9" s="1164"/>
      <c r="C9" s="270"/>
      <c r="D9" s="202" t="s">
        <v>25</v>
      </c>
      <c r="E9" s="186" t="s">
        <v>26</v>
      </c>
      <c r="F9" s="228">
        <v>48240000</v>
      </c>
      <c r="G9" s="229">
        <v>49621300</v>
      </c>
      <c r="H9" s="187">
        <v>49290852</v>
      </c>
      <c r="I9" s="484">
        <f t="shared" si="0"/>
        <v>1050852</v>
      </c>
      <c r="J9" s="232">
        <v>3600</v>
      </c>
      <c r="K9" s="254">
        <f t="shared" si="2"/>
        <v>334048</v>
      </c>
      <c r="L9" s="806">
        <f t="shared" si="3"/>
        <v>0.99329999999999996</v>
      </c>
      <c r="M9" s="499">
        <v>0.99280000000000002</v>
      </c>
      <c r="N9" s="465">
        <f t="shared" si="4"/>
        <v>4.9999999999994493E-2</v>
      </c>
      <c r="O9" s="192">
        <f t="shared" si="1"/>
        <v>1.0218</v>
      </c>
      <c r="P9" s="458">
        <v>0.99350000000000005</v>
      </c>
    </row>
    <row r="10" spans="1:16" ht="29.25" customHeight="1">
      <c r="A10" s="1139"/>
      <c r="B10" s="1164"/>
      <c r="C10" s="1134" t="s">
        <v>27</v>
      </c>
      <c r="D10" s="1135"/>
      <c r="E10" s="186" t="s">
        <v>28</v>
      </c>
      <c r="F10" s="228">
        <v>36173000</v>
      </c>
      <c r="G10" s="229">
        <v>36173400</v>
      </c>
      <c r="H10" s="187">
        <v>36173400</v>
      </c>
      <c r="I10" s="484">
        <f t="shared" si="0"/>
        <v>400</v>
      </c>
      <c r="J10" s="232">
        <v>0</v>
      </c>
      <c r="K10" s="254">
        <f t="shared" si="2"/>
        <v>0</v>
      </c>
      <c r="L10" s="806">
        <f t="shared" si="3"/>
        <v>1</v>
      </c>
      <c r="M10" s="499">
        <v>1</v>
      </c>
      <c r="N10" s="465">
        <f t="shared" si="4"/>
        <v>0</v>
      </c>
      <c r="O10" s="192">
        <f t="shared" si="1"/>
        <v>1</v>
      </c>
      <c r="P10" s="458">
        <v>1</v>
      </c>
    </row>
    <row r="11" spans="1:16" ht="29.25" customHeight="1">
      <c r="A11" s="1139"/>
      <c r="B11" s="1164"/>
      <c r="C11" s="1134" t="s">
        <v>29</v>
      </c>
      <c r="D11" s="1135"/>
      <c r="E11" s="186" t="s">
        <v>30</v>
      </c>
      <c r="F11" s="228">
        <v>1672000</v>
      </c>
      <c r="G11" s="229">
        <v>2250700</v>
      </c>
      <c r="H11" s="187">
        <v>2250700</v>
      </c>
      <c r="I11" s="484">
        <f t="shared" si="0"/>
        <v>578700</v>
      </c>
      <c r="J11" s="232">
        <v>0</v>
      </c>
      <c r="K11" s="254">
        <f t="shared" si="2"/>
        <v>0</v>
      </c>
      <c r="L11" s="806">
        <f t="shared" si="3"/>
        <v>1</v>
      </c>
      <c r="M11" s="499">
        <v>1</v>
      </c>
      <c r="N11" s="465">
        <f t="shared" si="4"/>
        <v>0</v>
      </c>
      <c r="O11" s="192">
        <f t="shared" si="1"/>
        <v>1.3461000000000001</v>
      </c>
      <c r="P11" s="458">
        <v>1</v>
      </c>
    </row>
    <row r="12" spans="1:16" ht="29.25" customHeight="1">
      <c r="A12" s="1139"/>
      <c r="B12" s="1164"/>
      <c r="C12" s="1134" t="s">
        <v>31</v>
      </c>
      <c r="D12" s="1135"/>
      <c r="E12" s="186" t="s">
        <v>32</v>
      </c>
      <c r="F12" s="228">
        <v>35821000</v>
      </c>
      <c r="G12" s="229">
        <v>35882100</v>
      </c>
      <c r="H12" s="187">
        <v>35559100</v>
      </c>
      <c r="I12" s="484">
        <f t="shared" si="0"/>
        <v>-261900</v>
      </c>
      <c r="J12" s="232">
        <v>0</v>
      </c>
      <c r="K12" s="254">
        <f t="shared" si="2"/>
        <v>323000</v>
      </c>
      <c r="L12" s="806">
        <f t="shared" si="3"/>
        <v>0.99099999999999999</v>
      </c>
      <c r="M12" s="499">
        <v>0.99280000000000002</v>
      </c>
      <c r="N12" s="465">
        <f t="shared" si="4"/>
        <v>-0.18000000000000238</v>
      </c>
      <c r="O12" s="192">
        <f t="shared" si="1"/>
        <v>0.99270000000000003</v>
      </c>
      <c r="P12" s="458">
        <v>0.99319999999999997</v>
      </c>
    </row>
    <row r="13" spans="1:16" ht="29.25" customHeight="1">
      <c r="A13" s="1139"/>
      <c r="B13" s="1164"/>
      <c r="C13" s="1134" t="s">
        <v>33</v>
      </c>
      <c r="D13" s="1135"/>
      <c r="E13" s="186" t="s">
        <v>34</v>
      </c>
      <c r="F13" s="228">
        <v>102430000</v>
      </c>
      <c r="G13" s="187">
        <v>99395342</v>
      </c>
      <c r="H13" s="187">
        <v>99395342</v>
      </c>
      <c r="I13" s="484">
        <f t="shared" si="0"/>
        <v>-3034658</v>
      </c>
      <c r="J13" s="232">
        <v>0</v>
      </c>
      <c r="K13" s="254">
        <f t="shared" si="2"/>
        <v>0</v>
      </c>
      <c r="L13" s="806">
        <f t="shared" si="3"/>
        <v>1</v>
      </c>
      <c r="M13" s="499">
        <v>1</v>
      </c>
      <c r="N13" s="465">
        <f t="shared" si="4"/>
        <v>0</v>
      </c>
      <c r="O13" s="192">
        <f t="shared" si="1"/>
        <v>0.97040000000000004</v>
      </c>
      <c r="P13" s="458">
        <v>1</v>
      </c>
    </row>
    <row r="14" spans="1:16" ht="29.25" customHeight="1" thickBot="1">
      <c r="A14" s="1139"/>
      <c r="B14" s="1147"/>
      <c r="C14" s="1136" t="s">
        <v>35</v>
      </c>
      <c r="D14" s="1137"/>
      <c r="E14" s="314" t="s">
        <v>36</v>
      </c>
      <c r="F14" s="354">
        <v>1082000</v>
      </c>
      <c r="G14" s="315">
        <v>931900</v>
      </c>
      <c r="H14" s="355">
        <v>931900</v>
      </c>
      <c r="I14" s="485">
        <f t="shared" si="0"/>
        <v>-150100</v>
      </c>
      <c r="J14" s="317">
        <v>0</v>
      </c>
      <c r="K14" s="318">
        <f t="shared" si="2"/>
        <v>0</v>
      </c>
      <c r="L14" s="807">
        <f t="shared" si="3"/>
        <v>1</v>
      </c>
      <c r="M14" s="501">
        <v>1</v>
      </c>
      <c r="N14" s="466">
        <f t="shared" si="4"/>
        <v>0</v>
      </c>
      <c r="O14" s="208">
        <f t="shared" si="1"/>
        <v>0.86129999999999995</v>
      </c>
      <c r="P14" s="312">
        <v>1</v>
      </c>
    </row>
    <row r="15" spans="1:16" ht="29.25" customHeight="1" thickBot="1">
      <c r="A15" s="1139"/>
      <c r="B15" s="1147" t="s">
        <v>37</v>
      </c>
      <c r="C15" s="1148"/>
      <c r="D15" s="1148"/>
      <c r="E15" s="1149"/>
      <c r="F15" s="204">
        <f>F5+F6+F7+F10+F11+F12+F13+F14</f>
        <v>1310619000</v>
      </c>
      <c r="G15" s="204">
        <f t="shared" ref="G15:K15" si="5">G5+G6+G7+G10+G11+G12+G13+G14</f>
        <v>1370714611</v>
      </c>
      <c r="H15" s="204">
        <f t="shared" si="5"/>
        <v>1340948703</v>
      </c>
      <c r="I15" s="486">
        <f t="shared" si="5"/>
        <v>30329703</v>
      </c>
      <c r="J15" s="204">
        <f t="shared" si="5"/>
        <v>1045350</v>
      </c>
      <c r="K15" s="204">
        <f t="shared" si="5"/>
        <v>30811258</v>
      </c>
      <c r="L15" s="807">
        <f t="shared" si="3"/>
        <v>0.97750000000000004</v>
      </c>
      <c r="M15" s="501">
        <v>0.9637</v>
      </c>
      <c r="N15" s="467">
        <f t="shared" si="4"/>
        <v>1.3800000000000034</v>
      </c>
      <c r="O15" s="312">
        <f t="shared" si="1"/>
        <v>1.0230999999999999</v>
      </c>
      <c r="P15" s="312">
        <v>0.99519999999999997</v>
      </c>
    </row>
    <row r="16" spans="1:16" ht="29.25" customHeight="1">
      <c r="A16" s="1139"/>
      <c r="B16" s="1150" t="s">
        <v>38</v>
      </c>
      <c r="C16" s="1153" t="s">
        <v>18</v>
      </c>
      <c r="D16" s="1121"/>
      <c r="E16" s="327" t="s">
        <v>39</v>
      </c>
      <c r="F16" s="234">
        <v>2416000</v>
      </c>
      <c r="G16" s="235">
        <v>10805201</v>
      </c>
      <c r="H16" s="18">
        <v>1702419</v>
      </c>
      <c r="I16" s="487">
        <f>SUM(H16-F16)</f>
        <v>-713581</v>
      </c>
      <c r="J16" s="240">
        <v>0</v>
      </c>
      <c r="K16" s="255">
        <f>SUM(G16-H16+J16)</f>
        <v>9102782</v>
      </c>
      <c r="L16" s="808">
        <f t="shared" si="3"/>
        <v>0.15759999999999999</v>
      </c>
      <c r="M16" s="503">
        <v>0.20660000000000001</v>
      </c>
      <c r="N16" s="468">
        <f t="shared" si="4"/>
        <v>-4.9000000000000012</v>
      </c>
      <c r="O16" s="330">
        <f t="shared" si="1"/>
        <v>0.7046</v>
      </c>
      <c r="P16" s="330">
        <v>0.2064</v>
      </c>
    </row>
    <row r="17" spans="1:16" ht="29.25" customHeight="1">
      <c r="A17" s="1139"/>
      <c r="B17" s="1151"/>
      <c r="C17" s="1154" t="s">
        <v>20</v>
      </c>
      <c r="D17" s="1155"/>
      <c r="E17" s="25" t="s">
        <v>40</v>
      </c>
      <c r="F17" s="236">
        <v>33000</v>
      </c>
      <c r="G17" s="237">
        <v>564000</v>
      </c>
      <c r="H17" s="26">
        <v>137100</v>
      </c>
      <c r="I17" s="488">
        <f>SUM(H17-F17)</f>
        <v>104100</v>
      </c>
      <c r="J17" s="241">
        <v>0</v>
      </c>
      <c r="K17" s="256">
        <f>SUM(G17-H17+J17)</f>
        <v>426900</v>
      </c>
      <c r="L17" s="506">
        <f t="shared" si="3"/>
        <v>0.24310000000000001</v>
      </c>
      <c r="M17" s="505">
        <v>0.4365</v>
      </c>
      <c r="N17" s="469">
        <f t="shared" si="4"/>
        <v>-19.34</v>
      </c>
      <c r="O17" s="30">
        <f t="shared" si="1"/>
        <v>4.1544999999999996</v>
      </c>
      <c r="P17" s="30">
        <v>0.4365</v>
      </c>
    </row>
    <row r="18" spans="1:16" ht="29.25" customHeight="1">
      <c r="A18" s="1139"/>
      <c r="B18" s="1151"/>
      <c r="C18" s="1156" t="s">
        <v>22</v>
      </c>
      <c r="D18" s="1157"/>
      <c r="E18" s="25" t="s">
        <v>41</v>
      </c>
      <c r="F18" s="236">
        <v>2846000</v>
      </c>
      <c r="G18" s="237">
        <v>44980331</v>
      </c>
      <c r="H18" s="26">
        <v>8268956</v>
      </c>
      <c r="I18" s="488">
        <f>SUM(H18-F18)</f>
        <v>5422956</v>
      </c>
      <c r="J18" s="241">
        <v>0</v>
      </c>
      <c r="K18" s="257">
        <f>SUM(G18-H18+J18)</f>
        <v>36711375</v>
      </c>
      <c r="L18" s="506">
        <f t="shared" si="3"/>
        <v>0.18379999999999999</v>
      </c>
      <c r="M18" s="505">
        <v>0.1232</v>
      </c>
      <c r="N18" s="469">
        <f t="shared" si="4"/>
        <v>6.0599999999999987</v>
      </c>
      <c r="O18" s="30">
        <f t="shared" si="1"/>
        <v>2.9055</v>
      </c>
      <c r="P18" s="30">
        <v>0.1232</v>
      </c>
    </row>
    <row r="19" spans="1:16" s="38" customFormat="1" ht="29.25" customHeight="1">
      <c r="A19" s="1139"/>
      <c r="B19" s="1151"/>
      <c r="C19" s="1154" t="s">
        <v>31</v>
      </c>
      <c r="D19" s="1155"/>
      <c r="E19" s="32" t="s">
        <v>42</v>
      </c>
      <c r="F19" s="236">
        <v>67000</v>
      </c>
      <c r="G19" s="237">
        <v>728238</v>
      </c>
      <c r="H19" s="26">
        <v>162173</v>
      </c>
      <c r="I19" s="488">
        <f>SUM(H19-F19)</f>
        <v>95173</v>
      </c>
      <c r="J19" s="241">
        <v>0</v>
      </c>
      <c r="K19" s="257">
        <f>SUM(G19-H19+J19)</f>
        <v>566065</v>
      </c>
      <c r="L19" s="506">
        <f t="shared" si="3"/>
        <v>0.22270000000000001</v>
      </c>
      <c r="M19" s="507">
        <v>0.18240000000000001</v>
      </c>
      <c r="N19" s="470">
        <f t="shared" si="4"/>
        <v>4.03</v>
      </c>
      <c r="O19" s="36">
        <f t="shared" si="1"/>
        <v>2.4205000000000001</v>
      </c>
      <c r="P19" s="36">
        <v>0.18240000000000001</v>
      </c>
    </row>
    <row r="20" spans="1:16" ht="29.25" customHeight="1" thickBot="1">
      <c r="A20" s="1139"/>
      <c r="B20" s="1152"/>
      <c r="C20" s="1158" t="s">
        <v>43</v>
      </c>
      <c r="D20" s="1159"/>
      <c r="E20" s="331" t="s">
        <v>44</v>
      </c>
      <c r="F20" s="356">
        <v>287000</v>
      </c>
      <c r="G20" s="357">
        <v>4600931</v>
      </c>
      <c r="H20" s="332">
        <v>777244</v>
      </c>
      <c r="I20" s="489">
        <f>SUM(H20-F20)</f>
        <v>490244</v>
      </c>
      <c r="J20" s="91">
        <v>0</v>
      </c>
      <c r="K20" s="43">
        <f>SUM(G20-H20+J20)</f>
        <v>3823687</v>
      </c>
      <c r="L20" s="809">
        <f t="shared" si="3"/>
        <v>0.16889999999999999</v>
      </c>
      <c r="M20" s="509">
        <v>0.1139</v>
      </c>
      <c r="N20" s="471">
        <f t="shared" si="4"/>
        <v>5.4999999999999991</v>
      </c>
      <c r="O20" s="47">
        <f t="shared" si="1"/>
        <v>2.7082000000000002</v>
      </c>
      <c r="P20" s="47">
        <v>0.1139</v>
      </c>
    </row>
    <row r="21" spans="1:16" ht="29.25" customHeight="1" thickBot="1">
      <c r="A21" s="1139"/>
      <c r="B21" s="1160" t="s">
        <v>45</v>
      </c>
      <c r="C21" s="1161"/>
      <c r="D21" s="1161"/>
      <c r="E21" s="1162"/>
      <c r="F21" s="319">
        <f>SUM(F16:F20)</f>
        <v>5649000</v>
      </c>
      <c r="G21" s="320">
        <f>SUM(G16,G17,G18,G19,G20)</f>
        <v>61678701</v>
      </c>
      <c r="H21" s="320">
        <f t="shared" ref="H21:K21" si="6">SUM(H16,H17,H18,H19,H20)</f>
        <v>11047892</v>
      </c>
      <c r="I21" s="490">
        <f>SUM(I16,I17,I18,I19,I20)</f>
        <v>5398892</v>
      </c>
      <c r="J21" s="320">
        <f t="shared" si="6"/>
        <v>0</v>
      </c>
      <c r="K21" s="321">
        <f t="shared" si="6"/>
        <v>50630809</v>
      </c>
      <c r="L21" s="810">
        <f t="shared" si="3"/>
        <v>0.17910000000000001</v>
      </c>
      <c r="M21" s="511">
        <v>0.1396</v>
      </c>
      <c r="N21" s="472">
        <f>SUM(L21-M21)*100</f>
        <v>3.9500000000000006</v>
      </c>
      <c r="O21" s="325">
        <f t="shared" si="1"/>
        <v>1.9557</v>
      </c>
      <c r="P21" s="325">
        <v>0.13950000000000001</v>
      </c>
    </row>
    <row r="22" spans="1:16" ht="29.25" customHeight="1" thickTop="1" thickBot="1">
      <c r="A22" s="1140"/>
      <c r="B22" s="1116" t="s">
        <v>46</v>
      </c>
      <c r="C22" s="1117"/>
      <c r="D22" s="1117"/>
      <c r="E22" s="1118"/>
      <c r="F22" s="304">
        <f>F15+F21</f>
        <v>1316268000</v>
      </c>
      <c r="G22" s="305">
        <f t="shared" ref="G22" si="7">SUM(G15+G21)</f>
        <v>1432393312</v>
      </c>
      <c r="H22" s="81">
        <f t="shared" ref="H22:K22" si="8">SUM(H15+H21)</f>
        <v>1351996595</v>
      </c>
      <c r="I22" s="489">
        <f t="shared" si="8"/>
        <v>35728595</v>
      </c>
      <c r="J22" s="306">
        <f t="shared" si="8"/>
        <v>1045350</v>
      </c>
      <c r="K22" s="307">
        <f t="shared" si="8"/>
        <v>81442067</v>
      </c>
      <c r="L22" s="809">
        <f t="shared" si="3"/>
        <v>0.94310000000000005</v>
      </c>
      <c r="M22" s="513">
        <v>0.92310000000000003</v>
      </c>
      <c r="N22" s="473">
        <f>SUM(L22-M22)*100</f>
        <v>2.0000000000000018</v>
      </c>
      <c r="O22" s="95">
        <f t="shared" si="1"/>
        <v>1.0270999999999999</v>
      </c>
      <c r="P22" s="95">
        <v>0.9526</v>
      </c>
    </row>
    <row r="23" spans="1:16" ht="24" customHeight="1" thickBot="1">
      <c r="B23" s="60"/>
      <c r="C23" s="60"/>
      <c r="D23" s="60"/>
      <c r="E23" s="60"/>
      <c r="J23" s="802"/>
      <c r="L23" s="61"/>
      <c r="M23" s="61"/>
      <c r="N23" s="474"/>
      <c r="O23" s="62"/>
      <c r="P23" s="62"/>
    </row>
    <row r="24" spans="1:16" ht="29.25" customHeight="1">
      <c r="A24" s="1113" t="s">
        <v>104</v>
      </c>
      <c r="B24" s="1114"/>
      <c r="C24" s="1114"/>
      <c r="D24" s="1114"/>
      <c r="E24" s="1115"/>
      <c r="F24" s="1119" t="s">
        <v>1</v>
      </c>
      <c r="G24" s="1121" t="s">
        <v>2</v>
      </c>
      <c r="H24" s="6" t="s">
        <v>135</v>
      </c>
      <c r="I24" s="481" t="s">
        <v>4</v>
      </c>
      <c r="J24" s="803" t="s">
        <v>5</v>
      </c>
      <c r="K24" s="804" t="s">
        <v>136</v>
      </c>
      <c r="L24" s="1123" t="s">
        <v>137</v>
      </c>
      <c r="M24" s="1124"/>
      <c r="N24" s="462" t="s">
        <v>95</v>
      </c>
      <c r="O24" s="9" t="s">
        <v>140</v>
      </c>
      <c r="P24" s="9" t="s">
        <v>9</v>
      </c>
    </row>
    <row r="25" spans="1:16" ht="29.25" customHeight="1" thickBot="1">
      <c r="A25" s="1116"/>
      <c r="B25" s="1117"/>
      <c r="C25" s="1117"/>
      <c r="D25" s="1117"/>
      <c r="E25" s="1118"/>
      <c r="F25" s="1120"/>
      <c r="G25" s="1122"/>
      <c r="H25" s="495" t="s">
        <v>109</v>
      </c>
      <c r="I25" s="482" t="s">
        <v>10</v>
      </c>
      <c r="J25" s="274" t="s">
        <v>110</v>
      </c>
      <c r="K25" s="303" t="s">
        <v>109</v>
      </c>
      <c r="L25" s="13" t="s">
        <v>12</v>
      </c>
      <c r="M25" s="14" t="s">
        <v>94</v>
      </c>
      <c r="N25" s="463" t="s">
        <v>13</v>
      </c>
      <c r="O25" s="16" t="s">
        <v>138</v>
      </c>
      <c r="P25" s="16" t="s">
        <v>139</v>
      </c>
    </row>
    <row r="26" spans="1:16" ht="29.25" customHeight="1" thickBot="1">
      <c r="A26" s="1138" t="s">
        <v>47</v>
      </c>
      <c r="B26" s="210" t="s">
        <v>17</v>
      </c>
      <c r="C26" s="1141" t="s">
        <v>48</v>
      </c>
      <c r="D26" s="1142"/>
      <c r="E26" s="178"/>
      <c r="F26" s="243">
        <v>282185000</v>
      </c>
      <c r="G26" s="211">
        <v>291087600</v>
      </c>
      <c r="H26" s="211">
        <v>283799400</v>
      </c>
      <c r="I26" s="492">
        <f>SUM(H26-F26)</f>
        <v>1614400</v>
      </c>
      <c r="J26" s="213">
        <v>54900</v>
      </c>
      <c r="K26" s="333">
        <f>SUM(G26-H26+J26)</f>
        <v>7343100</v>
      </c>
      <c r="L26" s="517">
        <f>ROUND((H26-J26)/G26,4)</f>
        <v>0.9748</v>
      </c>
      <c r="M26" s="497">
        <v>0.97629999999999995</v>
      </c>
      <c r="N26" s="464">
        <f>SUM(L26-M26)*100</f>
        <v>-0.14999999999999458</v>
      </c>
      <c r="O26" s="214">
        <f>ROUND(H26/F26,4)</f>
        <v>1.0057</v>
      </c>
      <c r="P26" s="184">
        <v>0.98299999999999998</v>
      </c>
    </row>
    <row r="27" spans="1:16" ht="29.25" customHeight="1" thickBot="1">
      <c r="A27" s="1139"/>
      <c r="B27" s="334" t="s">
        <v>38</v>
      </c>
      <c r="C27" s="1143" t="s">
        <v>48</v>
      </c>
      <c r="D27" s="1144"/>
      <c r="E27" s="335"/>
      <c r="F27" s="358">
        <v>5100000</v>
      </c>
      <c r="G27" s="336">
        <v>35625025</v>
      </c>
      <c r="H27" s="336">
        <v>5132963</v>
      </c>
      <c r="I27" s="493">
        <f>SUM(H27-F27)</f>
        <v>32963</v>
      </c>
      <c r="J27" s="338">
        <v>0</v>
      </c>
      <c r="K27" s="339">
        <f>SUM(G27-H27+J27)</f>
        <v>30492062</v>
      </c>
      <c r="L27" s="811">
        <f>ROUND((H27-J27)/G27,4)</f>
        <v>0.14410000000000001</v>
      </c>
      <c r="M27" s="515">
        <v>0.18490000000000001</v>
      </c>
      <c r="N27" s="475">
        <f>SUM(L27-M27)*100</f>
        <v>-4.08</v>
      </c>
      <c r="O27" s="343">
        <f>ROUND(H27/F27,4)</f>
        <v>1.0065</v>
      </c>
      <c r="P27" s="459">
        <v>0.18490000000000001</v>
      </c>
    </row>
    <row r="28" spans="1:16" ht="29.25" customHeight="1" thickTop="1" thickBot="1">
      <c r="A28" s="1140"/>
      <c r="B28" s="1116" t="s">
        <v>45</v>
      </c>
      <c r="C28" s="1117"/>
      <c r="D28" s="1117"/>
      <c r="E28" s="1118"/>
      <c r="F28" s="304">
        <f>SUM(F26:F27)</f>
        <v>287285000</v>
      </c>
      <c r="G28" s="81">
        <f>SUM(G26:G27)</f>
        <v>326712625</v>
      </c>
      <c r="H28" s="81">
        <f t="shared" ref="H28:K28" si="9">SUM(H26:H27)</f>
        <v>288932363</v>
      </c>
      <c r="I28" s="489">
        <f t="shared" si="9"/>
        <v>1647363</v>
      </c>
      <c r="J28" s="82">
        <f t="shared" si="9"/>
        <v>54900</v>
      </c>
      <c r="K28" s="305">
        <f t="shared" si="9"/>
        <v>37835162</v>
      </c>
      <c r="L28" s="812">
        <f>ROUND((H28-J28)/G28,4)</f>
        <v>0.88419999999999999</v>
      </c>
      <c r="M28" s="513">
        <v>0.87760000000000005</v>
      </c>
      <c r="N28" s="473">
        <f>SUM(L28-M28)*100</f>
        <v>0.65999999999999392</v>
      </c>
      <c r="O28" s="95">
        <f>ROUND(H28/F28,4)</f>
        <v>1.0057</v>
      </c>
      <c r="P28" s="95">
        <v>0.88339999999999996</v>
      </c>
    </row>
    <row r="29" spans="1:16" ht="24" customHeight="1" thickBot="1">
      <c r="A29" s="73"/>
      <c r="B29" s="73"/>
      <c r="C29" s="73"/>
      <c r="D29" s="73"/>
      <c r="E29" s="74"/>
      <c r="L29" s="75"/>
      <c r="M29" s="76"/>
      <c r="N29" s="474"/>
      <c r="O29" s="75"/>
      <c r="P29" s="75"/>
    </row>
    <row r="30" spans="1:16" ht="29.25" customHeight="1">
      <c r="A30" s="1113" t="s">
        <v>104</v>
      </c>
      <c r="B30" s="1114"/>
      <c r="C30" s="1114"/>
      <c r="D30" s="1114"/>
      <c r="E30" s="1115"/>
      <c r="F30" s="1119" t="s">
        <v>1</v>
      </c>
      <c r="G30" s="1121" t="s">
        <v>2</v>
      </c>
      <c r="H30" s="6" t="s">
        <v>135</v>
      </c>
      <c r="I30" s="481" t="s">
        <v>4</v>
      </c>
      <c r="J30" s="803" t="s">
        <v>5</v>
      </c>
      <c r="K30" s="804" t="s">
        <v>136</v>
      </c>
      <c r="L30" s="1123" t="s">
        <v>137</v>
      </c>
      <c r="M30" s="1124"/>
      <c r="N30" s="462" t="s">
        <v>95</v>
      </c>
      <c r="O30" s="9" t="s">
        <v>140</v>
      </c>
      <c r="P30" s="9" t="s">
        <v>9</v>
      </c>
    </row>
    <row r="31" spans="1:16" ht="29.25" customHeight="1" thickBot="1">
      <c r="A31" s="1116"/>
      <c r="B31" s="1117"/>
      <c r="C31" s="1117"/>
      <c r="D31" s="1117"/>
      <c r="E31" s="1118"/>
      <c r="F31" s="1120"/>
      <c r="G31" s="1122"/>
      <c r="H31" s="495" t="s">
        <v>109</v>
      </c>
      <c r="I31" s="482" t="s">
        <v>10</v>
      </c>
      <c r="J31" s="274" t="s">
        <v>110</v>
      </c>
      <c r="K31" s="303" t="s">
        <v>109</v>
      </c>
      <c r="L31" s="13" t="s">
        <v>12</v>
      </c>
      <c r="M31" s="14" t="s">
        <v>94</v>
      </c>
      <c r="N31" s="463" t="s">
        <v>13</v>
      </c>
      <c r="O31" s="16" t="s">
        <v>138</v>
      </c>
      <c r="P31" s="16" t="s">
        <v>139</v>
      </c>
    </row>
    <row r="32" spans="1:16" ht="29.25" customHeight="1" thickBot="1">
      <c r="A32" s="1125" t="s">
        <v>49</v>
      </c>
      <c r="B32" s="215" t="s">
        <v>50</v>
      </c>
      <c r="C32" s="1128" t="s">
        <v>51</v>
      </c>
      <c r="D32" s="1129"/>
      <c r="E32" s="216"/>
      <c r="F32" s="243">
        <v>237300000</v>
      </c>
      <c r="G32" s="211">
        <v>238858700</v>
      </c>
      <c r="H32" s="211">
        <v>239137500</v>
      </c>
      <c r="I32" s="483">
        <f>SUM(H32-F32)</f>
        <v>1837500</v>
      </c>
      <c r="J32" s="231">
        <v>855400</v>
      </c>
      <c r="K32" s="346">
        <f>SUM(G32-H32)</f>
        <v>-278800</v>
      </c>
      <c r="L32" s="517">
        <f>ROUND((H32-J32)/G32,4)</f>
        <v>0.99760000000000004</v>
      </c>
      <c r="M32" s="516">
        <v>0.99719999999999998</v>
      </c>
      <c r="N32" s="464">
        <f>SUM(L32-M32)*100</f>
        <v>4.0000000000006697E-2</v>
      </c>
      <c r="O32" s="214">
        <f>ROUND(H32/F32,4)</f>
        <v>1.0077</v>
      </c>
      <c r="P32" s="460">
        <v>0.99850000000000005</v>
      </c>
    </row>
    <row r="33" spans="1:16" ht="29.25" customHeight="1" thickBot="1">
      <c r="A33" s="1126"/>
      <c r="B33" s="347" t="s">
        <v>38</v>
      </c>
      <c r="C33" s="1132" t="s">
        <v>51</v>
      </c>
      <c r="D33" s="1133"/>
      <c r="E33" s="335"/>
      <c r="F33" s="359">
        <v>190000</v>
      </c>
      <c r="G33" s="348">
        <v>620700</v>
      </c>
      <c r="H33" s="348">
        <v>288800</v>
      </c>
      <c r="I33" s="494">
        <f>SUM(H33-F33)</f>
        <v>98800</v>
      </c>
      <c r="J33" s="350">
        <v>0</v>
      </c>
      <c r="K33" s="339">
        <f>SUM(G33-H33)</f>
        <v>331900</v>
      </c>
      <c r="L33" s="811">
        <f>ROUND((H33-J33)/G33,4)</f>
        <v>0.46529999999999999</v>
      </c>
      <c r="M33" s="515">
        <v>0.4602</v>
      </c>
      <c r="N33" s="475">
        <f>SUM(L33-M33)*100</f>
        <v>0.50999999999999934</v>
      </c>
      <c r="O33" s="343">
        <f>ROUND(H33/F33,4)</f>
        <v>1.52</v>
      </c>
      <c r="P33" s="459">
        <v>0.4602</v>
      </c>
    </row>
    <row r="34" spans="1:16" ht="29.25" customHeight="1" thickTop="1" thickBot="1">
      <c r="A34" s="1127"/>
      <c r="B34" s="1116" t="s">
        <v>52</v>
      </c>
      <c r="C34" s="1117"/>
      <c r="D34" s="1117"/>
      <c r="E34" s="1118"/>
      <c r="F34" s="304">
        <f>SUM(F32:F33)</f>
        <v>237490000</v>
      </c>
      <c r="G34" s="81">
        <f>SUM(G32:G33)</f>
        <v>239479400</v>
      </c>
      <c r="H34" s="81">
        <f t="shared" ref="H34:K34" si="10">SUM(H32:H33)</f>
        <v>239426300</v>
      </c>
      <c r="I34" s="489">
        <f t="shared" si="10"/>
        <v>1936300</v>
      </c>
      <c r="J34" s="82">
        <f t="shared" si="10"/>
        <v>855400</v>
      </c>
      <c r="K34" s="81">
        <f t="shared" si="10"/>
        <v>53100</v>
      </c>
      <c r="L34" s="812">
        <f>ROUND((H34-J34)/G34,4)</f>
        <v>0.99619999999999997</v>
      </c>
      <c r="M34" s="513">
        <v>0.99550000000000005</v>
      </c>
      <c r="N34" s="473">
        <f>SUM(L34-M34)*100</f>
        <v>6.9999999999992291E-2</v>
      </c>
      <c r="O34" s="95">
        <f>ROUND(H34/F34,4)</f>
        <v>1.0082</v>
      </c>
      <c r="P34" s="95">
        <v>0.99680000000000002</v>
      </c>
    </row>
    <row r="35" spans="1:16" ht="24" customHeight="1" thickBot="1">
      <c r="A35" s="83"/>
      <c r="B35" s="84"/>
      <c r="C35" s="84"/>
      <c r="D35" s="84"/>
      <c r="E35" s="84"/>
      <c r="L35" s="85"/>
      <c r="M35" s="86"/>
      <c r="N35" s="476"/>
      <c r="O35" s="86"/>
      <c r="P35" s="87"/>
    </row>
    <row r="36" spans="1:16" ht="29.25" customHeight="1">
      <c r="A36" s="1113" t="s">
        <v>104</v>
      </c>
      <c r="B36" s="1114"/>
      <c r="C36" s="1114"/>
      <c r="D36" s="1114"/>
      <c r="E36" s="1115"/>
      <c r="F36" s="1119" t="s">
        <v>1</v>
      </c>
      <c r="G36" s="1121" t="s">
        <v>2</v>
      </c>
      <c r="H36" s="6" t="s">
        <v>135</v>
      </c>
      <c r="I36" s="481" t="s">
        <v>4</v>
      </c>
      <c r="J36" s="803" t="s">
        <v>5</v>
      </c>
      <c r="K36" s="804" t="s">
        <v>136</v>
      </c>
      <c r="L36" s="1123" t="s">
        <v>137</v>
      </c>
      <c r="M36" s="1124"/>
      <c r="N36" s="462" t="s">
        <v>95</v>
      </c>
      <c r="O36" s="9" t="s">
        <v>140</v>
      </c>
      <c r="P36" s="9" t="s">
        <v>9</v>
      </c>
    </row>
    <row r="37" spans="1:16" ht="29.25" customHeight="1" thickBot="1">
      <c r="A37" s="1116"/>
      <c r="B37" s="1117"/>
      <c r="C37" s="1117"/>
      <c r="D37" s="1117"/>
      <c r="E37" s="1118"/>
      <c r="F37" s="1120"/>
      <c r="G37" s="1122"/>
      <c r="H37" s="495" t="s">
        <v>109</v>
      </c>
      <c r="I37" s="482" t="s">
        <v>10</v>
      </c>
      <c r="J37" s="274" t="s">
        <v>110</v>
      </c>
      <c r="K37" s="303" t="s">
        <v>109</v>
      </c>
      <c r="L37" s="13" t="s">
        <v>12</v>
      </c>
      <c r="M37" s="14" t="s">
        <v>94</v>
      </c>
      <c r="N37" s="463" t="s">
        <v>13</v>
      </c>
      <c r="O37" s="16" t="s">
        <v>138</v>
      </c>
      <c r="P37" s="16" t="s">
        <v>139</v>
      </c>
    </row>
    <row r="38" spans="1:16" ht="29.25" customHeight="1" thickBot="1">
      <c r="A38" s="1125" t="s">
        <v>53</v>
      </c>
      <c r="B38" s="215" t="s">
        <v>50</v>
      </c>
      <c r="C38" s="1128" t="s">
        <v>54</v>
      </c>
      <c r="D38" s="1129"/>
      <c r="E38" s="216"/>
      <c r="F38" s="243">
        <v>190377000</v>
      </c>
      <c r="G38" s="211">
        <v>191147000</v>
      </c>
      <c r="H38" s="211">
        <v>190456400</v>
      </c>
      <c r="I38" s="492">
        <f>SUM(H38-F38)</f>
        <v>79400</v>
      </c>
      <c r="J38" s="213">
        <v>620700</v>
      </c>
      <c r="K38" s="261">
        <f>SUM(G38-H38)</f>
        <v>690600</v>
      </c>
      <c r="L38" s="517">
        <f>ROUND((H38-J38)/G38,4)</f>
        <v>0.99309999999999998</v>
      </c>
      <c r="M38" s="516">
        <v>0.99760000000000004</v>
      </c>
      <c r="N38" s="477">
        <f>SUM(L38-M38)*100</f>
        <v>-0.45000000000000595</v>
      </c>
      <c r="O38" s="223">
        <f>ROUND(H38/F38,4)</f>
        <v>1.0004</v>
      </c>
      <c r="P38" s="460">
        <v>0.99919999999999998</v>
      </c>
    </row>
    <row r="39" spans="1:16" ht="29.25" customHeight="1" thickBot="1">
      <c r="A39" s="1126"/>
      <c r="B39" s="351" t="s">
        <v>38</v>
      </c>
      <c r="C39" s="1130" t="s">
        <v>54</v>
      </c>
      <c r="D39" s="1131"/>
      <c r="E39" s="352"/>
      <c r="F39" s="358">
        <v>180000</v>
      </c>
      <c r="G39" s="353">
        <v>225504</v>
      </c>
      <c r="H39" s="353">
        <v>155804</v>
      </c>
      <c r="I39" s="493">
        <f>SUM(H39-F39)</f>
        <v>-24196</v>
      </c>
      <c r="J39" s="338">
        <v>0</v>
      </c>
      <c r="K39" s="321">
        <f>SUM(G39-H39)</f>
        <v>69700</v>
      </c>
      <c r="L39" s="811">
        <f>ROUND((H39-J39)/G39,4)</f>
        <v>0.69089999999999996</v>
      </c>
      <c r="M39" s="511">
        <v>0.84960000000000002</v>
      </c>
      <c r="N39" s="475">
        <f>SUM(L39-M39)*100</f>
        <v>-15.870000000000006</v>
      </c>
      <c r="O39" s="325">
        <f>ROUND(H39/F39,4)</f>
        <v>0.86560000000000004</v>
      </c>
      <c r="P39" s="325">
        <v>0.84960000000000002</v>
      </c>
    </row>
    <row r="40" spans="1:16" ht="29.25" customHeight="1" thickTop="1" thickBot="1">
      <c r="A40" s="1127"/>
      <c r="B40" s="1116" t="s">
        <v>52</v>
      </c>
      <c r="C40" s="1117"/>
      <c r="D40" s="1117"/>
      <c r="E40" s="1118"/>
      <c r="F40" s="304">
        <f>SUM(F38:F39)</f>
        <v>190557000</v>
      </c>
      <c r="G40" s="81">
        <f>SUM(G38:G39)</f>
        <v>191372504</v>
      </c>
      <c r="H40" s="81">
        <f t="shared" ref="H40:K40" si="11">SUM(H38:H39)</f>
        <v>190612204</v>
      </c>
      <c r="I40" s="489">
        <f t="shared" si="11"/>
        <v>55204</v>
      </c>
      <c r="J40" s="82">
        <f t="shared" si="11"/>
        <v>620700</v>
      </c>
      <c r="K40" s="81">
        <f t="shared" si="11"/>
        <v>760300</v>
      </c>
      <c r="L40" s="812">
        <f>ROUND((H40-J40)/G40,4)</f>
        <v>0.99280000000000002</v>
      </c>
      <c r="M40" s="513">
        <v>0.99680000000000002</v>
      </c>
      <c r="N40" s="478">
        <f>SUM(L40-M40)*100</f>
        <v>-0.40000000000000036</v>
      </c>
      <c r="O40" s="95">
        <f>ROUND(H40/F40,4)</f>
        <v>1.0003</v>
      </c>
      <c r="P40" s="95">
        <v>0.99839999999999995</v>
      </c>
    </row>
  </sheetData>
  <mergeCells count="49">
    <mergeCell ref="A36:E37"/>
    <mergeCell ref="F36:F37"/>
    <mergeCell ref="G36:G37"/>
    <mergeCell ref="L36:M36"/>
    <mergeCell ref="A38:A40"/>
    <mergeCell ref="C38:D38"/>
    <mergeCell ref="C39:D39"/>
    <mergeCell ref="B40:E40"/>
    <mergeCell ref="G30:G31"/>
    <mergeCell ref="L30:M30"/>
    <mergeCell ref="A32:A34"/>
    <mergeCell ref="C32:D32"/>
    <mergeCell ref="C33:D33"/>
    <mergeCell ref="B34:E34"/>
    <mergeCell ref="F30:F31"/>
    <mergeCell ref="A26:A28"/>
    <mergeCell ref="C26:D26"/>
    <mergeCell ref="C27:D27"/>
    <mergeCell ref="B28:E28"/>
    <mergeCell ref="A30:E31"/>
    <mergeCell ref="L24:M24"/>
    <mergeCell ref="B16:B20"/>
    <mergeCell ref="C16:D16"/>
    <mergeCell ref="C17:D17"/>
    <mergeCell ref="C18:D18"/>
    <mergeCell ref="C19:D19"/>
    <mergeCell ref="C20:D20"/>
    <mergeCell ref="B21:E21"/>
    <mergeCell ref="B22:E22"/>
    <mergeCell ref="A24:E25"/>
    <mergeCell ref="F24:F25"/>
    <mergeCell ref="G24:G25"/>
    <mergeCell ref="A1:H1"/>
    <mergeCell ref="A3:E4"/>
    <mergeCell ref="F3:F4"/>
    <mergeCell ref="G3:G4"/>
    <mergeCell ref="C10:D10"/>
    <mergeCell ref="O2:P2"/>
    <mergeCell ref="L3:M3"/>
    <mergeCell ref="A5:A22"/>
    <mergeCell ref="B5:B14"/>
    <mergeCell ref="C5:D5"/>
    <mergeCell ref="C6:D6"/>
    <mergeCell ref="C7:D7"/>
    <mergeCell ref="B15:E15"/>
    <mergeCell ref="C11:D11"/>
    <mergeCell ref="C12:D12"/>
    <mergeCell ref="C13:D13"/>
    <mergeCell ref="C14:D14"/>
  </mergeCells>
  <phoneticPr fontId="3"/>
  <printOptions horizontalCentered="1"/>
  <pageMargins left="0.19685039370078741" right="0.19685039370078741" top="0.59055118110236227" bottom="0.19685039370078741" header="0.31496062992125984" footer="0.31496062992125984"/>
  <pageSetup paperSize="9" scale="50" fitToWidth="0" fitToHeight="0" orientation="landscape" cellComments="asDisplayed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9"/>
  <sheetViews>
    <sheetView view="pageBreakPreview" zoomScale="85" zoomScaleNormal="100" zoomScaleSheetLayoutView="85" workbookViewId="0">
      <selection activeCell="A2" sqref="A2"/>
    </sheetView>
  </sheetViews>
  <sheetFormatPr defaultColWidth="9" defaultRowHeight="13.5"/>
  <cols>
    <col min="1" max="1" width="12.75" style="653" bestFit="1" customWidth="1"/>
    <col min="2" max="2" width="3.875" style="653" customWidth="1"/>
    <col min="3" max="4" width="13.625" style="653" customWidth="1"/>
    <col min="5" max="5" width="3.875" style="653" customWidth="1"/>
    <col min="6" max="7" width="13.625" style="653" customWidth="1"/>
    <col min="8" max="8" width="3.875" style="653" customWidth="1"/>
    <col min="9" max="10" width="13.625" style="653" customWidth="1"/>
    <col min="11" max="11" width="3.875" style="653" customWidth="1"/>
    <col min="12" max="17" width="13.625" style="653" customWidth="1"/>
    <col min="18" max="18" width="3.875" style="653" customWidth="1"/>
    <col min="19" max="16384" width="9" style="653"/>
  </cols>
  <sheetData>
    <row r="1" spans="1:18" ht="21" customHeight="1" thickBot="1">
      <c r="A1" s="787" t="s">
        <v>118</v>
      </c>
      <c r="B1" s="787"/>
      <c r="C1" s="787"/>
      <c r="D1" s="787"/>
      <c r="E1" s="787"/>
      <c r="F1" s="787"/>
      <c r="G1" s="787"/>
      <c r="H1" s="787"/>
      <c r="I1" s="787"/>
      <c r="J1" s="787"/>
      <c r="K1" s="787"/>
      <c r="L1" s="787"/>
      <c r="M1" s="787"/>
      <c r="N1" s="787"/>
      <c r="O1" s="787"/>
      <c r="P1" s="787"/>
      <c r="Q1" s="1251" t="s">
        <v>130</v>
      </c>
      <c r="R1" s="1251"/>
    </row>
    <row r="2" spans="1:18">
      <c r="B2" s="654"/>
      <c r="C2" s="1222" t="s">
        <v>56</v>
      </c>
      <c r="D2" s="1223"/>
      <c r="E2" s="654"/>
      <c r="F2" s="1224" t="s">
        <v>123</v>
      </c>
      <c r="G2" s="1223"/>
      <c r="H2" s="654"/>
      <c r="I2" s="1224" t="s">
        <v>116</v>
      </c>
      <c r="J2" s="1223"/>
      <c r="K2" s="655"/>
      <c r="L2" s="1222" t="s">
        <v>105</v>
      </c>
      <c r="M2" s="1223"/>
      <c r="N2" s="1224" t="s">
        <v>57</v>
      </c>
      <c r="O2" s="1223"/>
      <c r="P2" s="1225" t="s">
        <v>59</v>
      </c>
      <c r="Q2" s="1226"/>
      <c r="R2" s="1227"/>
    </row>
    <row r="3" spans="1:18">
      <c r="B3" s="656"/>
      <c r="C3" s="800" t="s">
        <v>69</v>
      </c>
      <c r="D3" s="658" t="s">
        <v>115</v>
      </c>
      <c r="E3" s="659"/>
      <c r="F3" s="800" t="s">
        <v>69</v>
      </c>
      <c r="G3" s="658" t="s">
        <v>115</v>
      </c>
      <c r="H3" s="659"/>
      <c r="I3" s="800" t="s">
        <v>69</v>
      </c>
      <c r="J3" s="658" t="s">
        <v>115</v>
      </c>
      <c r="K3" s="656"/>
      <c r="L3" s="800" t="s">
        <v>69</v>
      </c>
      <c r="M3" s="658" t="s">
        <v>115</v>
      </c>
      <c r="N3" s="800" t="s">
        <v>69</v>
      </c>
      <c r="O3" s="658" t="s">
        <v>115</v>
      </c>
      <c r="P3" s="800" t="s">
        <v>69</v>
      </c>
      <c r="Q3" s="660" t="s">
        <v>115</v>
      </c>
      <c r="R3" s="661"/>
    </row>
    <row r="4" spans="1:18">
      <c r="B4" s="662" t="s">
        <v>60</v>
      </c>
      <c r="C4" s="663"/>
      <c r="D4" s="664"/>
      <c r="E4" s="665" t="s">
        <v>124</v>
      </c>
      <c r="F4" s="666">
        <f>F6*I56</f>
        <v>522370390.43993998</v>
      </c>
      <c r="G4" s="667">
        <f>ROUND(G6*I56,0)</f>
        <v>518888814</v>
      </c>
      <c r="H4" s="662"/>
      <c r="I4" s="668">
        <v>35882100</v>
      </c>
      <c r="J4" s="669">
        <v>35559100</v>
      </c>
      <c r="K4" s="662" t="s">
        <v>61</v>
      </c>
      <c r="L4" s="668">
        <v>24628600</v>
      </c>
      <c r="M4" s="669">
        <v>24628600</v>
      </c>
      <c r="N4" s="668">
        <v>220586300</v>
      </c>
      <c r="O4" s="669">
        <v>221373400</v>
      </c>
      <c r="P4" s="668">
        <v>121287500</v>
      </c>
      <c r="Q4" s="670">
        <v>121812300</v>
      </c>
      <c r="R4" s="662" t="s">
        <v>61</v>
      </c>
    </row>
    <row r="5" spans="1:18" ht="14.25" thickBot="1">
      <c r="B5" s="662" t="s">
        <v>60</v>
      </c>
      <c r="C5" s="671"/>
      <c r="D5" s="672"/>
      <c r="E5" s="673" t="s">
        <v>125</v>
      </c>
      <c r="F5" s="674">
        <f>F6*I57</f>
        <v>49621309.560060024</v>
      </c>
      <c r="G5" s="675">
        <f>ROUND(G6*I57,0)</f>
        <v>49290586</v>
      </c>
      <c r="H5" s="676"/>
      <c r="I5" s="677"/>
      <c r="J5" s="678"/>
      <c r="K5" s="676" t="s">
        <v>62</v>
      </c>
      <c r="L5" s="677">
        <v>266459000</v>
      </c>
      <c r="M5" s="678">
        <v>259170800</v>
      </c>
      <c r="N5" s="677">
        <v>18272400</v>
      </c>
      <c r="O5" s="678">
        <v>17764100</v>
      </c>
      <c r="P5" s="677">
        <v>69859500</v>
      </c>
      <c r="Q5" s="679">
        <v>68644100</v>
      </c>
      <c r="R5" s="676" t="s">
        <v>62</v>
      </c>
    </row>
    <row r="6" spans="1:18" ht="15" thickTop="1" thickBot="1">
      <c r="B6" s="662" t="s">
        <v>60</v>
      </c>
      <c r="C6" s="671"/>
      <c r="D6" s="672"/>
      <c r="E6" s="680" t="s">
        <v>75</v>
      </c>
      <c r="F6" s="681">
        <v>571991700</v>
      </c>
      <c r="G6" s="682">
        <v>568179400</v>
      </c>
      <c r="H6" s="683" t="s">
        <v>75</v>
      </c>
      <c r="I6" s="684">
        <f>SUM(I4:I5)</f>
        <v>35882100</v>
      </c>
      <c r="J6" s="685">
        <f>SUM(J4:J5)</f>
        <v>35559100</v>
      </c>
      <c r="K6" s="683" t="s">
        <v>75</v>
      </c>
      <c r="L6" s="684">
        <f t="shared" ref="L6:Q6" si="0">SUM(L4:L5)</f>
        <v>291087600</v>
      </c>
      <c r="M6" s="685">
        <f t="shared" si="0"/>
        <v>283799400</v>
      </c>
      <c r="N6" s="684">
        <f t="shared" si="0"/>
        <v>238858700</v>
      </c>
      <c r="O6" s="685">
        <f t="shared" si="0"/>
        <v>239137500</v>
      </c>
      <c r="P6" s="684">
        <f t="shared" si="0"/>
        <v>191147000</v>
      </c>
      <c r="Q6" s="686">
        <f t="shared" si="0"/>
        <v>190456400</v>
      </c>
      <c r="R6" s="683" t="s">
        <v>75</v>
      </c>
    </row>
    <row r="7" spans="1:18" ht="13.5" customHeight="1">
      <c r="B7" s="662" t="s">
        <v>60</v>
      </c>
      <c r="C7" s="671"/>
      <c r="D7" s="672"/>
      <c r="E7" s="1246" t="s">
        <v>66</v>
      </c>
      <c r="F7" s="687"/>
      <c r="G7" s="688"/>
      <c r="H7" s="1246" t="s">
        <v>66</v>
      </c>
      <c r="I7" s="687"/>
      <c r="J7" s="688"/>
      <c r="K7" s="1246" t="s">
        <v>66</v>
      </c>
      <c r="L7" s="687"/>
      <c r="M7" s="688"/>
      <c r="N7" s="687"/>
      <c r="O7" s="688"/>
      <c r="P7" s="687"/>
      <c r="Q7" s="689"/>
      <c r="R7" s="1246" t="s">
        <v>66</v>
      </c>
    </row>
    <row r="8" spans="1:18" ht="13.5" customHeight="1">
      <c r="B8" s="662" t="s">
        <v>60</v>
      </c>
      <c r="C8" s="671"/>
      <c r="D8" s="672"/>
      <c r="E8" s="1247"/>
      <c r="F8" s="729" t="s">
        <v>124</v>
      </c>
      <c r="G8" s="797">
        <f>ROUND(G10*I56,0)</f>
        <v>37900</v>
      </c>
      <c r="H8" s="1247"/>
      <c r="I8" s="671"/>
      <c r="J8" s="672">
        <v>0</v>
      </c>
      <c r="K8" s="1247"/>
      <c r="L8" s="729" t="s">
        <v>61</v>
      </c>
      <c r="M8" s="672">
        <v>0</v>
      </c>
      <c r="N8" s="729" t="s">
        <v>61</v>
      </c>
      <c r="O8" s="672">
        <v>787100</v>
      </c>
      <c r="P8" s="729" t="s">
        <v>61</v>
      </c>
      <c r="Q8" s="670">
        <v>524800</v>
      </c>
      <c r="R8" s="1247"/>
    </row>
    <row r="9" spans="1:18" ht="14.25" thickBot="1">
      <c r="B9" s="662" t="s">
        <v>60</v>
      </c>
      <c r="C9" s="671"/>
      <c r="D9" s="672"/>
      <c r="E9" s="1248"/>
      <c r="F9" s="781" t="s">
        <v>125</v>
      </c>
      <c r="G9" s="796">
        <f>ROUND(G10*I57,0)</f>
        <v>3600</v>
      </c>
      <c r="H9" s="1248"/>
      <c r="I9" s="691"/>
      <c r="J9" s="692"/>
      <c r="K9" s="1248"/>
      <c r="L9" s="781" t="s">
        <v>62</v>
      </c>
      <c r="M9" s="692">
        <v>54900</v>
      </c>
      <c r="N9" s="781" t="s">
        <v>62</v>
      </c>
      <c r="O9" s="692">
        <v>68300</v>
      </c>
      <c r="P9" s="781" t="s">
        <v>62</v>
      </c>
      <c r="Q9" s="693">
        <v>95900</v>
      </c>
      <c r="R9" s="1248"/>
    </row>
    <row r="10" spans="1:18" ht="15" thickTop="1" thickBot="1">
      <c r="B10" s="662" t="s">
        <v>60</v>
      </c>
      <c r="C10" s="671"/>
      <c r="D10" s="672"/>
      <c r="E10" s="782" t="s">
        <v>75</v>
      </c>
      <c r="F10" s="694"/>
      <c r="G10" s="695">
        <v>41500</v>
      </c>
      <c r="H10" s="782" t="s">
        <v>75</v>
      </c>
      <c r="I10" s="694"/>
      <c r="J10" s="696">
        <f>SUM(J8:J9)</f>
        <v>0</v>
      </c>
      <c r="K10" s="782" t="s">
        <v>75</v>
      </c>
      <c r="L10" s="694"/>
      <c r="M10" s="696">
        <f>SUM(M8:M9)</f>
        <v>54900</v>
      </c>
      <c r="N10" s="694"/>
      <c r="O10" s="696">
        <f>SUM(O8:O9)</f>
        <v>855400</v>
      </c>
      <c r="P10" s="694"/>
      <c r="Q10" s="697">
        <f>SUM(Q8:Q9)</f>
        <v>620700</v>
      </c>
      <c r="R10" s="782" t="s">
        <v>75</v>
      </c>
    </row>
    <row r="11" spans="1:18" ht="13.5" customHeight="1">
      <c r="B11" s="662" t="s">
        <v>60</v>
      </c>
      <c r="C11" s="671"/>
      <c r="D11" s="672"/>
      <c r="E11" s="698"/>
      <c r="F11" s="1249" t="s">
        <v>126</v>
      </c>
      <c r="G11" s="1249"/>
      <c r="H11" s="698"/>
    </row>
    <row r="12" spans="1:18">
      <c r="B12" s="662" t="s">
        <v>60</v>
      </c>
      <c r="C12" s="671"/>
      <c r="D12" s="672"/>
      <c r="E12" s="698"/>
      <c r="F12" s="1250"/>
      <c r="G12" s="1250"/>
      <c r="H12" s="698"/>
    </row>
    <row r="13" spans="1:18" ht="14.25" thickBot="1">
      <c r="B13" s="662" t="s">
        <v>60</v>
      </c>
      <c r="C13" s="671"/>
      <c r="D13" s="699"/>
      <c r="E13" s="698"/>
      <c r="F13" s="1250"/>
      <c r="G13" s="1250"/>
      <c r="H13" s="698"/>
    </row>
    <row r="14" spans="1:18">
      <c r="B14" s="662" t="s">
        <v>60</v>
      </c>
      <c r="C14" s="671"/>
      <c r="D14" s="672"/>
      <c r="E14" s="698"/>
      <c r="F14" s="1250"/>
      <c r="G14" s="1250"/>
      <c r="H14" s="1234" t="s">
        <v>133</v>
      </c>
      <c r="I14" s="813" t="s">
        <v>74</v>
      </c>
      <c r="J14" s="1252" t="s">
        <v>134</v>
      </c>
    </row>
    <row r="15" spans="1:18">
      <c r="B15" s="662" t="s">
        <v>60</v>
      </c>
      <c r="C15" s="671"/>
      <c r="D15" s="672"/>
      <c r="E15" s="698"/>
      <c r="H15" s="1235"/>
      <c r="I15" s="814">
        <f>1-I17-I19</f>
        <v>0.60099999999999998</v>
      </c>
      <c r="J15" s="1252"/>
      <c r="K15" s="700"/>
      <c r="L15" s="1207"/>
      <c r="M15" s="1207"/>
      <c r="N15" s="1207"/>
      <c r="O15" s="1207"/>
      <c r="P15" s="700"/>
    </row>
    <row r="16" spans="1:18" ht="14.25" customHeight="1" thickBot="1">
      <c r="B16" s="662" t="s">
        <v>60</v>
      </c>
      <c r="C16" s="671"/>
      <c r="D16" s="672"/>
      <c r="E16" s="698"/>
      <c r="H16" s="1235"/>
      <c r="I16" s="658" t="s">
        <v>77</v>
      </c>
      <c r="J16" s="1252"/>
      <c r="K16" s="700"/>
      <c r="L16" s="701"/>
      <c r="M16" s="702"/>
      <c r="N16" s="702"/>
      <c r="O16" s="702"/>
      <c r="P16" s="700"/>
    </row>
    <row r="17" spans="1:18">
      <c r="B17" s="703"/>
      <c r="C17" s="671"/>
      <c r="D17" s="672"/>
      <c r="E17" s="698"/>
      <c r="H17" s="1235"/>
      <c r="I17" s="815">
        <v>0.39300000000000002</v>
      </c>
      <c r="J17" s="1252"/>
      <c r="K17" s="700"/>
      <c r="L17" s="1253" t="s">
        <v>127</v>
      </c>
      <c r="M17" s="1254"/>
      <c r="N17" s="1254"/>
      <c r="O17" s="1255"/>
      <c r="P17" s="700"/>
    </row>
    <row r="18" spans="1:18" ht="14.25" thickBot="1">
      <c r="B18" s="705"/>
      <c r="C18" s="691"/>
      <c r="D18" s="692"/>
      <c r="E18" s="698"/>
      <c r="H18" s="1235"/>
      <c r="I18" s="816" t="s">
        <v>82</v>
      </c>
      <c r="J18" s="1252"/>
      <c r="K18" s="700"/>
      <c r="L18" s="706"/>
      <c r="M18" s="800" t="s">
        <v>69</v>
      </c>
      <c r="N18" s="800" t="s">
        <v>70</v>
      </c>
      <c r="O18" s="707" t="s">
        <v>71</v>
      </c>
      <c r="P18" s="700"/>
    </row>
    <row r="19" spans="1:18" ht="15" thickTop="1" thickBot="1">
      <c r="B19" s="708" t="s">
        <v>75</v>
      </c>
      <c r="C19" s="663">
        <f>SUM(C4:C18)</f>
        <v>0</v>
      </c>
      <c r="D19" s="664">
        <f>SUM(D4:D18)</f>
        <v>0</v>
      </c>
      <c r="E19" s="698"/>
      <c r="F19" s="818" t="s">
        <v>102</v>
      </c>
      <c r="G19" s="818" t="s">
        <v>66</v>
      </c>
      <c r="H19" s="1236"/>
      <c r="I19" s="817">
        <v>6.0000000000000001E-3</v>
      </c>
      <c r="J19" s="1252"/>
      <c r="K19" s="700"/>
      <c r="L19" s="709" t="s">
        <v>76</v>
      </c>
      <c r="M19" s="667">
        <f>C23</f>
        <v>876998764</v>
      </c>
      <c r="N19" s="667">
        <f>D23</f>
        <v>835635165</v>
      </c>
      <c r="O19" s="710">
        <f>G23</f>
        <v>1670300</v>
      </c>
      <c r="P19" s="700"/>
    </row>
    <row r="20" spans="1:18" ht="13.5" customHeight="1">
      <c r="B20" s="662" t="s">
        <v>61</v>
      </c>
      <c r="C20" s="668">
        <v>543973500</v>
      </c>
      <c r="D20" s="672">
        <v>508171261</v>
      </c>
      <c r="F20" s="819">
        <f>D20/C20</f>
        <v>0.93418385454438502</v>
      </c>
      <c r="G20" s="822">
        <v>1654500</v>
      </c>
      <c r="H20" s="1240" t="s">
        <v>98</v>
      </c>
      <c r="I20" s="813" t="s">
        <v>74</v>
      </c>
      <c r="J20" s="1252"/>
      <c r="K20" s="700"/>
      <c r="L20" s="709" t="s">
        <v>78</v>
      </c>
      <c r="M20" s="667">
        <f>M19*I17</f>
        <v>344660514.25200003</v>
      </c>
      <c r="N20" s="667">
        <f>N19*I17</f>
        <v>328404619.84500003</v>
      </c>
      <c r="O20" s="710">
        <f>O19*I15</f>
        <v>1003850.2999999999</v>
      </c>
      <c r="P20" s="700"/>
    </row>
    <row r="21" spans="1:18">
      <c r="B21" s="662" t="s">
        <v>79</v>
      </c>
      <c r="C21" s="668">
        <v>45152700</v>
      </c>
      <c r="D21" s="669">
        <v>45168500</v>
      </c>
      <c r="F21" s="819">
        <f>D21/C21</f>
        <v>1.0003499237033444</v>
      </c>
      <c r="G21" s="822">
        <v>15800</v>
      </c>
      <c r="H21" s="1241"/>
      <c r="I21" s="814">
        <f>1-I23</f>
        <v>0.60499999999999998</v>
      </c>
      <c r="J21" s="1252"/>
      <c r="K21" s="700"/>
      <c r="L21" s="709" t="s">
        <v>80</v>
      </c>
      <c r="M21" s="667">
        <f>M19*I19</f>
        <v>5261992.5839999998</v>
      </c>
      <c r="N21" s="667">
        <f>N19*I19</f>
        <v>5013810.99</v>
      </c>
      <c r="O21" s="710">
        <f>O19*I17</f>
        <v>656427.9</v>
      </c>
      <c r="P21" s="700"/>
    </row>
    <row r="22" spans="1:18" ht="14.25" customHeight="1" thickBot="1">
      <c r="B22" s="676" t="s">
        <v>81</v>
      </c>
      <c r="C22" s="677">
        <v>287872564</v>
      </c>
      <c r="D22" s="678">
        <v>282295404</v>
      </c>
      <c r="F22" s="820">
        <f>D22/C22</f>
        <v>0.98062628851285738</v>
      </c>
      <c r="G22" s="823">
        <v>0</v>
      </c>
      <c r="H22" s="1241"/>
      <c r="I22" s="658" t="s">
        <v>77</v>
      </c>
      <c r="J22" s="1252"/>
      <c r="K22" s="700"/>
      <c r="L22" s="714" t="s">
        <v>83</v>
      </c>
      <c r="M22" s="715">
        <f>M19*I21</f>
        <v>530584252.21999997</v>
      </c>
      <c r="N22" s="715">
        <f>N19*I21</f>
        <v>505559274.82499999</v>
      </c>
      <c r="O22" s="715">
        <f>O19*I19</f>
        <v>10021.800000000001</v>
      </c>
      <c r="P22" s="700"/>
    </row>
    <row r="23" spans="1:18" ht="15" thickTop="1" thickBot="1">
      <c r="B23" s="716"/>
      <c r="C23" s="717">
        <f>SUM(C19:C22)</f>
        <v>876998764</v>
      </c>
      <c r="D23" s="696">
        <f>SUM(D19:D22)</f>
        <v>835635165</v>
      </c>
      <c r="F23" s="821">
        <f>D23/C23</f>
        <v>0.95283505439467187</v>
      </c>
      <c r="G23" s="824">
        <f>SUM(G20:G22)</f>
        <v>1670300</v>
      </c>
      <c r="H23" s="1242"/>
      <c r="I23" s="817">
        <v>0.39500000000000002</v>
      </c>
      <c r="J23" s="1252"/>
      <c r="L23" s="720"/>
    </row>
    <row r="26" spans="1:18" ht="21" customHeight="1" thickBot="1">
      <c r="A26" s="721" t="s">
        <v>119</v>
      </c>
      <c r="B26" s="721"/>
      <c r="C26" s="721"/>
      <c r="D26" s="721"/>
      <c r="E26" s="721"/>
      <c r="F26" s="721"/>
      <c r="G26" s="721"/>
      <c r="H26" s="721"/>
      <c r="I26" s="721"/>
      <c r="J26" s="721"/>
      <c r="K26" s="721"/>
      <c r="L26" s="721"/>
      <c r="M26" s="721"/>
      <c r="N26" s="721"/>
      <c r="O26" s="721"/>
      <c r="P26" s="721"/>
      <c r="Q26" s="721"/>
      <c r="R26" s="721"/>
    </row>
    <row r="27" spans="1:18">
      <c r="B27" s="1243" t="s">
        <v>56</v>
      </c>
      <c r="C27" s="1244"/>
      <c r="D27" s="1245"/>
      <c r="E27" s="1229" t="s">
        <v>85</v>
      </c>
      <c r="F27" s="1229"/>
      <c r="G27" s="1230"/>
      <c r="H27" s="1228" t="s">
        <v>116</v>
      </c>
      <c r="I27" s="1229"/>
      <c r="J27" s="1230"/>
      <c r="K27" s="1228" t="s">
        <v>117</v>
      </c>
      <c r="L27" s="1229"/>
      <c r="M27" s="1230"/>
      <c r="N27" s="1243" t="s">
        <v>57</v>
      </c>
      <c r="O27" s="1245"/>
      <c r="P27" s="1228" t="s">
        <v>59</v>
      </c>
      <c r="Q27" s="1229"/>
      <c r="R27" s="1230"/>
    </row>
    <row r="28" spans="1:18">
      <c r="B28" s="726" t="s">
        <v>79</v>
      </c>
      <c r="C28" s="723" t="s">
        <v>69</v>
      </c>
      <c r="D28" s="724" t="s">
        <v>115</v>
      </c>
      <c r="E28" s="725" t="s">
        <v>79</v>
      </c>
      <c r="F28" s="723" t="s">
        <v>69</v>
      </c>
      <c r="G28" s="724" t="s">
        <v>115</v>
      </c>
      <c r="H28" s="726" t="s">
        <v>79</v>
      </c>
      <c r="I28" s="723" t="s">
        <v>69</v>
      </c>
      <c r="J28" s="724" t="s">
        <v>115</v>
      </c>
      <c r="K28" s="726" t="s">
        <v>79</v>
      </c>
      <c r="L28" s="723" t="s">
        <v>69</v>
      </c>
      <c r="M28" s="724" t="s">
        <v>115</v>
      </c>
      <c r="N28" s="726" t="s">
        <v>69</v>
      </c>
      <c r="O28" s="724" t="s">
        <v>115</v>
      </c>
      <c r="P28" s="726" t="s">
        <v>69</v>
      </c>
      <c r="Q28" s="723" t="s">
        <v>115</v>
      </c>
      <c r="R28" s="724" t="s">
        <v>79</v>
      </c>
    </row>
    <row r="29" spans="1:18">
      <c r="B29" s="786" t="s">
        <v>61</v>
      </c>
      <c r="C29" s="727"/>
      <c r="D29" s="728"/>
      <c r="E29" s="793">
        <v>6</v>
      </c>
      <c r="F29" s="729">
        <v>2993400</v>
      </c>
      <c r="G29" s="730">
        <v>517300</v>
      </c>
      <c r="H29" s="792">
        <v>6</v>
      </c>
      <c r="I29" s="729">
        <v>243100</v>
      </c>
      <c r="J29" s="730">
        <v>58700</v>
      </c>
      <c r="K29" s="792">
        <v>6</v>
      </c>
      <c r="L29" s="729">
        <v>4529791</v>
      </c>
      <c r="M29" s="730">
        <v>1397100</v>
      </c>
      <c r="N29" s="731">
        <v>346100</v>
      </c>
      <c r="O29" s="730">
        <v>156100</v>
      </c>
      <c r="P29" s="731">
        <v>136513</v>
      </c>
      <c r="Q29" s="690">
        <v>101713</v>
      </c>
      <c r="R29" s="794">
        <v>6</v>
      </c>
    </row>
    <row r="30" spans="1:18">
      <c r="A30" s="732">
        <f>C30-D30</f>
        <v>197000</v>
      </c>
      <c r="B30" s="792">
        <v>6</v>
      </c>
      <c r="C30" s="733">
        <v>292600</v>
      </c>
      <c r="D30" s="672">
        <v>95600</v>
      </c>
      <c r="E30" s="793">
        <v>5</v>
      </c>
      <c r="F30" s="729">
        <v>2658500</v>
      </c>
      <c r="G30" s="730">
        <v>188912</v>
      </c>
      <c r="H30" s="792">
        <v>5</v>
      </c>
      <c r="I30" s="729">
        <v>165673</v>
      </c>
      <c r="J30" s="730">
        <v>17073</v>
      </c>
      <c r="K30" s="792">
        <v>5</v>
      </c>
      <c r="L30" s="729">
        <v>4911980</v>
      </c>
      <c r="M30" s="730">
        <v>710400</v>
      </c>
      <c r="N30" s="731">
        <f>189100+5300</f>
        <v>194400</v>
      </c>
      <c r="O30" s="730">
        <f>50200+5300</f>
        <v>55500</v>
      </c>
      <c r="P30" s="731">
        <v>59500</v>
      </c>
      <c r="Q30" s="690">
        <v>28600</v>
      </c>
      <c r="R30" s="794">
        <v>5</v>
      </c>
    </row>
    <row r="31" spans="1:18">
      <c r="A31" s="732">
        <f>C31-D31</f>
        <v>240700</v>
      </c>
      <c r="B31" s="792">
        <v>5</v>
      </c>
      <c r="C31" s="733">
        <v>240700</v>
      </c>
      <c r="D31" s="672">
        <v>0</v>
      </c>
      <c r="E31" s="793">
        <v>4</v>
      </c>
      <c r="F31" s="729">
        <v>2367050</v>
      </c>
      <c r="G31" s="730">
        <v>78500</v>
      </c>
      <c r="H31" s="792">
        <v>4</v>
      </c>
      <c r="I31" s="729">
        <v>144400</v>
      </c>
      <c r="J31" s="730">
        <v>48700</v>
      </c>
      <c r="K31" s="792">
        <v>4</v>
      </c>
      <c r="L31" s="729">
        <v>3348294</v>
      </c>
      <c r="M31" s="730">
        <v>256500</v>
      </c>
      <c r="N31" s="731">
        <v>71000</v>
      </c>
      <c r="O31" s="730">
        <v>68000</v>
      </c>
      <c r="P31" s="731">
        <v>4000</v>
      </c>
      <c r="Q31" s="690">
        <v>0</v>
      </c>
      <c r="R31" s="794">
        <v>4</v>
      </c>
    </row>
    <row r="32" spans="1:18">
      <c r="A32" s="732">
        <f>C32-D32</f>
        <v>140700</v>
      </c>
      <c r="B32" s="792">
        <v>4</v>
      </c>
      <c r="C32" s="733">
        <v>140700</v>
      </c>
      <c r="D32" s="672">
        <v>0</v>
      </c>
      <c r="E32" s="793">
        <v>3</v>
      </c>
      <c r="F32" s="729">
        <v>1446088</v>
      </c>
      <c r="G32" s="730">
        <v>77488</v>
      </c>
      <c r="H32" s="792">
        <v>3</v>
      </c>
      <c r="I32" s="729">
        <v>66100</v>
      </c>
      <c r="J32" s="730">
        <v>24800</v>
      </c>
      <c r="K32" s="792">
        <v>3</v>
      </c>
      <c r="L32" s="733">
        <v>1948800</v>
      </c>
      <c r="M32" s="730">
        <v>116300</v>
      </c>
      <c r="N32" s="734"/>
      <c r="O32" s="730"/>
      <c r="P32" s="731"/>
      <c r="Q32" s="690"/>
      <c r="R32" s="794">
        <v>3</v>
      </c>
    </row>
    <row r="33" spans="1:19">
      <c r="A33" s="732">
        <f>C33-D33</f>
        <v>0</v>
      </c>
      <c r="B33" s="792">
        <v>3</v>
      </c>
      <c r="C33" s="733"/>
      <c r="D33" s="672"/>
      <c r="E33" s="793">
        <v>2</v>
      </c>
      <c r="F33" s="733">
        <v>1570188</v>
      </c>
      <c r="G33" s="672">
        <v>10800</v>
      </c>
      <c r="H33" s="792">
        <v>2</v>
      </c>
      <c r="I33" s="729">
        <v>40600</v>
      </c>
      <c r="J33" s="730">
        <v>0</v>
      </c>
      <c r="K33" s="792">
        <v>2</v>
      </c>
      <c r="L33" s="733">
        <v>2004408</v>
      </c>
      <c r="M33" s="730">
        <v>186030</v>
      </c>
      <c r="N33" s="734"/>
      <c r="O33" s="730"/>
      <c r="P33" s="731">
        <v>6891</v>
      </c>
      <c r="Q33" s="690">
        <v>6891</v>
      </c>
      <c r="R33" s="794">
        <v>2</v>
      </c>
    </row>
    <row r="34" spans="1:19">
      <c r="A34" s="732"/>
      <c r="B34" s="786" t="s">
        <v>62</v>
      </c>
      <c r="C34" s="733"/>
      <c r="D34" s="672"/>
      <c r="E34" s="793">
        <v>31</v>
      </c>
      <c r="F34" s="733">
        <v>787900</v>
      </c>
      <c r="G34" s="672">
        <v>0</v>
      </c>
      <c r="H34" s="792">
        <v>31</v>
      </c>
      <c r="I34" s="733">
        <v>25465</v>
      </c>
      <c r="J34" s="730">
        <v>12900</v>
      </c>
      <c r="K34" s="792">
        <v>31</v>
      </c>
      <c r="L34" s="733">
        <v>3032071</v>
      </c>
      <c r="M34" s="730">
        <v>472700</v>
      </c>
      <c r="N34" s="734">
        <v>9200</v>
      </c>
      <c r="O34" s="730">
        <v>9200</v>
      </c>
      <c r="P34" s="731"/>
      <c r="Q34" s="690"/>
      <c r="R34" s="794">
        <v>31</v>
      </c>
    </row>
    <row r="35" spans="1:19">
      <c r="A35" s="732">
        <f>C35-D35</f>
        <v>1881800</v>
      </c>
      <c r="B35" s="792">
        <v>6</v>
      </c>
      <c r="C35" s="668">
        <v>2723250</v>
      </c>
      <c r="D35" s="669">
        <v>841450</v>
      </c>
      <c r="E35" s="793">
        <v>30</v>
      </c>
      <c r="F35" s="733">
        <v>814800</v>
      </c>
      <c r="G35" s="672">
        <v>0</v>
      </c>
      <c r="H35" s="792">
        <v>30</v>
      </c>
      <c r="I35" s="733">
        <v>12900</v>
      </c>
      <c r="J35" s="730">
        <v>0</v>
      </c>
      <c r="K35" s="792">
        <v>30</v>
      </c>
      <c r="L35" s="733">
        <v>1437264</v>
      </c>
      <c r="M35" s="730">
        <v>188000</v>
      </c>
      <c r="N35" s="734"/>
      <c r="O35" s="730"/>
      <c r="P35" s="731"/>
      <c r="Q35" s="690"/>
      <c r="R35" s="794">
        <v>30</v>
      </c>
    </row>
    <row r="36" spans="1:19">
      <c r="A36" s="732">
        <f t="shared" ref="A36:A49" si="1">C36-D36</f>
        <v>1818680</v>
      </c>
      <c r="B36" s="792">
        <v>5</v>
      </c>
      <c r="C36" s="733">
        <v>2286180</v>
      </c>
      <c r="D36" s="672">
        <v>467500</v>
      </c>
      <c r="E36" s="793">
        <v>29</v>
      </c>
      <c r="F36" s="733">
        <v>1146936</v>
      </c>
      <c r="G36" s="672">
        <v>30000</v>
      </c>
      <c r="H36" s="792">
        <v>29</v>
      </c>
      <c r="I36" s="733">
        <v>18100</v>
      </c>
      <c r="J36" s="730">
        <v>0</v>
      </c>
      <c r="K36" s="792">
        <v>29</v>
      </c>
      <c r="L36" s="733">
        <v>1345423</v>
      </c>
      <c r="M36" s="730">
        <v>225500</v>
      </c>
      <c r="N36" s="734"/>
      <c r="O36" s="730"/>
      <c r="P36" s="731"/>
      <c r="Q36" s="690"/>
      <c r="R36" s="794">
        <v>29</v>
      </c>
    </row>
    <row r="37" spans="1:19">
      <c r="A37" s="732">
        <f t="shared" si="1"/>
        <v>1824500</v>
      </c>
      <c r="B37" s="792">
        <v>4</v>
      </c>
      <c r="C37" s="733">
        <v>1893281</v>
      </c>
      <c r="D37" s="672">
        <v>68781</v>
      </c>
      <c r="E37" s="793">
        <v>28</v>
      </c>
      <c r="F37" s="733">
        <v>601500</v>
      </c>
      <c r="G37" s="672">
        <v>0</v>
      </c>
      <c r="H37" s="792">
        <v>28</v>
      </c>
      <c r="I37" s="733">
        <v>11900</v>
      </c>
      <c r="J37" s="730">
        <v>0</v>
      </c>
      <c r="K37" s="792">
        <v>28</v>
      </c>
      <c r="L37" s="733">
        <v>1095810</v>
      </c>
      <c r="M37" s="730">
        <v>88977</v>
      </c>
      <c r="N37" s="735"/>
      <c r="O37" s="736"/>
      <c r="P37" s="731"/>
      <c r="Q37" s="690"/>
      <c r="R37" s="794">
        <v>28</v>
      </c>
    </row>
    <row r="38" spans="1:19">
      <c r="A38" s="732">
        <f t="shared" si="1"/>
        <v>963592</v>
      </c>
      <c r="B38" s="792">
        <v>3</v>
      </c>
      <c r="C38" s="733">
        <v>1247602</v>
      </c>
      <c r="D38" s="672">
        <v>284010</v>
      </c>
      <c r="E38" s="793">
        <v>27</v>
      </c>
      <c r="F38" s="733">
        <v>580900</v>
      </c>
      <c r="G38" s="672">
        <v>60000</v>
      </c>
      <c r="H38" s="722"/>
      <c r="I38" s="668"/>
      <c r="J38" s="669"/>
      <c r="K38" s="792">
        <v>27</v>
      </c>
      <c r="L38" s="737">
        <v>1147665</v>
      </c>
      <c r="M38" s="736">
        <v>142571</v>
      </c>
      <c r="N38" s="735"/>
      <c r="O38" s="736"/>
      <c r="P38" s="738"/>
      <c r="Q38" s="739"/>
      <c r="R38" s="794">
        <v>27</v>
      </c>
    </row>
    <row r="39" spans="1:19">
      <c r="A39" s="732">
        <f t="shared" si="1"/>
        <v>1413453</v>
      </c>
      <c r="B39" s="792">
        <v>2</v>
      </c>
      <c r="C39" s="733">
        <v>1453189</v>
      </c>
      <c r="D39" s="672">
        <v>39736</v>
      </c>
      <c r="E39" s="793">
        <v>26</v>
      </c>
      <c r="F39" s="668">
        <v>181100</v>
      </c>
      <c r="G39" s="669">
        <v>31900</v>
      </c>
      <c r="H39" s="722"/>
      <c r="I39" s="668"/>
      <c r="J39" s="669"/>
      <c r="K39" s="792">
        <v>26</v>
      </c>
      <c r="L39" s="737">
        <v>1380900</v>
      </c>
      <c r="M39" s="736">
        <v>261000</v>
      </c>
      <c r="N39" s="735"/>
      <c r="O39" s="736"/>
      <c r="P39" s="731">
        <v>18600</v>
      </c>
      <c r="Q39" s="690">
        <v>18600</v>
      </c>
      <c r="R39" s="794">
        <v>26</v>
      </c>
      <c r="S39" s="740"/>
    </row>
    <row r="40" spans="1:19">
      <c r="A40" s="732">
        <f t="shared" si="1"/>
        <v>1047277</v>
      </c>
      <c r="B40" s="792">
        <v>31</v>
      </c>
      <c r="C40" s="733">
        <v>1136877</v>
      </c>
      <c r="D40" s="669">
        <v>89600</v>
      </c>
      <c r="E40" s="793">
        <v>25</v>
      </c>
      <c r="F40" s="668">
        <v>105700</v>
      </c>
      <c r="G40" s="669">
        <v>43100</v>
      </c>
      <c r="H40" s="722"/>
      <c r="I40" s="668"/>
      <c r="J40" s="669"/>
      <c r="K40" s="792">
        <v>25</v>
      </c>
      <c r="L40" s="668">
        <v>1998321</v>
      </c>
      <c r="M40" s="736">
        <v>107906</v>
      </c>
      <c r="N40" s="735"/>
      <c r="O40" s="669"/>
      <c r="P40" s="741"/>
      <c r="Q40" s="671"/>
      <c r="R40" s="795"/>
      <c r="S40" s="740"/>
    </row>
    <row r="41" spans="1:19">
      <c r="A41" s="732">
        <f t="shared" si="1"/>
        <v>740980</v>
      </c>
      <c r="B41" s="792">
        <v>30</v>
      </c>
      <c r="C41" s="668">
        <v>848380</v>
      </c>
      <c r="D41" s="672">
        <v>107400</v>
      </c>
      <c r="E41" s="793">
        <v>24</v>
      </c>
      <c r="F41" s="742">
        <v>7582800</v>
      </c>
      <c r="G41" s="669">
        <v>8300</v>
      </c>
      <c r="H41" s="722"/>
      <c r="I41" s="668"/>
      <c r="J41" s="669"/>
      <c r="K41" s="792">
        <v>24</v>
      </c>
      <c r="L41" s="668">
        <v>1793747</v>
      </c>
      <c r="M41" s="736">
        <v>111486</v>
      </c>
      <c r="N41" s="735"/>
      <c r="O41" s="669"/>
      <c r="P41" s="741"/>
      <c r="Q41" s="671"/>
      <c r="R41" s="783"/>
      <c r="S41" s="740"/>
    </row>
    <row r="42" spans="1:19">
      <c r="A42" s="732">
        <f t="shared" si="1"/>
        <v>1281300</v>
      </c>
      <c r="B42" s="792">
        <v>29</v>
      </c>
      <c r="C42" s="733">
        <v>1283094</v>
      </c>
      <c r="D42" s="669">
        <v>1794</v>
      </c>
      <c r="E42" s="793">
        <v>23</v>
      </c>
      <c r="F42" s="668">
        <v>142300</v>
      </c>
      <c r="G42" s="669">
        <v>0</v>
      </c>
      <c r="H42" s="722"/>
      <c r="I42" s="668"/>
      <c r="J42" s="669"/>
      <c r="K42" s="792">
        <v>23</v>
      </c>
      <c r="L42" s="668">
        <v>1670309</v>
      </c>
      <c r="M42" s="736">
        <v>471000</v>
      </c>
      <c r="N42" s="735"/>
      <c r="O42" s="669"/>
      <c r="P42" s="735"/>
      <c r="Q42" s="743"/>
      <c r="R42" s="783"/>
      <c r="S42" s="740"/>
    </row>
    <row r="43" spans="1:19">
      <c r="A43" s="732">
        <f t="shared" si="1"/>
        <v>719345</v>
      </c>
      <c r="B43" s="792">
        <v>28</v>
      </c>
      <c r="C43" s="668">
        <v>925967</v>
      </c>
      <c r="D43" s="669">
        <v>206622</v>
      </c>
      <c r="E43" s="793">
        <v>22</v>
      </c>
      <c r="F43" s="668">
        <v>114300</v>
      </c>
      <c r="G43" s="669">
        <v>0</v>
      </c>
      <c r="H43" s="722"/>
      <c r="I43" s="733"/>
      <c r="J43" s="672"/>
      <c r="K43" s="792">
        <v>22</v>
      </c>
      <c r="L43" s="668">
        <v>1173714</v>
      </c>
      <c r="M43" s="736">
        <v>97314</v>
      </c>
      <c r="N43" s="735"/>
      <c r="O43" s="669"/>
      <c r="P43" s="734"/>
      <c r="Q43" s="671"/>
      <c r="R43" s="783"/>
      <c r="S43" s="740"/>
    </row>
    <row r="44" spans="1:19">
      <c r="A44" s="732">
        <f t="shared" si="1"/>
        <v>661600</v>
      </c>
      <c r="B44" s="792">
        <v>27</v>
      </c>
      <c r="C44" s="668">
        <v>661600</v>
      </c>
      <c r="D44" s="669">
        <v>0</v>
      </c>
      <c r="E44" s="793">
        <v>21</v>
      </c>
      <c r="F44" s="668">
        <v>104300</v>
      </c>
      <c r="G44" s="669">
        <v>0</v>
      </c>
      <c r="H44" s="722"/>
      <c r="I44" s="733"/>
      <c r="J44" s="672"/>
      <c r="K44" s="792">
        <v>21</v>
      </c>
      <c r="L44" s="668">
        <v>1657919</v>
      </c>
      <c r="M44" s="736">
        <v>60079</v>
      </c>
      <c r="N44" s="735"/>
      <c r="O44" s="669"/>
      <c r="P44" s="734"/>
      <c r="Q44" s="671"/>
      <c r="R44" s="783"/>
      <c r="S44" s="740"/>
    </row>
    <row r="45" spans="1:19">
      <c r="A45" s="732">
        <f t="shared" si="1"/>
        <v>317889</v>
      </c>
      <c r="B45" s="792">
        <v>26</v>
      </c>
      <c r="C45" s="668">
        <v>438950</v>
      </c>
      <c r="D45" s="669">
        <v>121061</v>
      </c>
      <c r="E45" s="793">
        <v>20</v>
      </c>
      <c r="F45" s="668">
        <v>7608300</v>
      </c>
      <c r="G45" s="669">
        <v>0</v>
      </c>
      <c r="H45" s="722"/>
      <c r="I45" s="733"/>
      <c r="J45" s="672"/>
      <c r="K45" s="792">
        <v>20</v>
      </c>
      <c r="L45" s="668">
        <v>777909</v>
      </c>
      <c r="M45" s="736">
        <v>31600</v>
      </c>
      <c r="N45" s="735"/>
      <c r="O45" s="669"/>
      <c r="P45" s="734"/>
      <c r="Q45" s="671"/>
      <c r="R45" s="783"/>
      <c r="S45" s="740"/>
    </row>
    <row r="46" spans="1:19">
      <c r="A46" s="732">
        <f t="shared" si="1"/>
        <v>318700</v>
      </c>
      <c r="B46" s="792">
        <v>25</v>
      </c>
      <c r="C46" s="668">
        <v>345700</v>
      </c>
      <c r="D46" s="669">
        <v>27000</v>
      </c>
      <c r="E46" s="793">
        <v>19</v>
      </c>
      <c r="F46" s="668">
        <v>15406700</v>
      </c>
      <c r="G46" s="669">
        <v>4631400</v>
      </c>
      <c r="H46" s="722"/>
      <c r="I46" s="671"/>
      <c r="J46" s="672"/>
      <c r="K46" s="792">
        <v>19</v>
      </c>
      <c r="L46" s="668">
        <v>288700</v>
      </c>
      <c r="M46" s="736">
        <v>188500</v>
      </c>
      <c r="N46" s="735"/>
      <c r="O46" s="669"/>
      <c r="P46" s="734"/>
      <c r="Q46" s="671"/>
      <c r="R46" s="783"/>
      <c r="S46" s="740"/>
    </row>
    <row r="47" spans="1:19">
      <c r="A47" s="732">
        <f t="shared" si="1"/>
        <v>179200</v>
      </c>
      <c r="B47" s="792">
        <v>24</v>
      </c>
      <c r="C47" s="668">
        <v>275900</v>
      </c>
      <c r="D47" s="669">
        <v>96700</v>
      </c>
      <c r="E47" s="793">
        <v>18</v>
      </c>
      <c r="F47" s="668">
        <v>3368500</v>
      </c>
      <c r="G47" s="669">
        <v>3368500</v>
      </c>
      <c r="H47" s="722"/>
      <c r="I47" s="671"/>
      <c r="J47" s="672"/>
      <c r="K47" s="792">
        <v>18</v>
      </c>
      <c r="L47" s="668">
        <v>82000</v>
      </c>
      <c r="M47" s="736">
        <v>20000</v>
      </c>
      <c r="N47" s="734"/>
      <c r="O47" s="672"/>
      <c r="P47" s="734"/>
      <c r="Q47" s="671"/>
      <c r="R47" s="783"/>
    </row>
    <row r="48" spans="1:19">
      <c r="A48" s="732">
        <f t="shared" si="1"/>
        <v>243800</v>
      </c>
      <c r="B48" s="792">
        <v>23</v>
      </c>
      <c r="C48" s="668">
        <v>489700</v>
      </c>
      <c r="D48" s="669">
        <v>245900</v>
      </c>
      <c r="E48" s="744"/>
      <c r="F48" s="668"/>
      <c r="G48" s="669"/>
      <c r="H48" s="784"/>
      <c r="I48" s="745"/>
      <c r="J48" s="746"/>
      <c r="K48" s="784"/>
      <c r="L48" s="668"/>
      <c r="M48" s="736"/>
      <c r="N48" s="747"/>
      <c r="O48" s="746"/>
      <c r="P48" s="747"/>
      <c r="Q48" s="745"/>
      <c r="R48" s="783"/>
    </row>
    <row r="49" spans="1:18">
      <c r="A49" s="732">
        <f t="shared" si="1"/>
        <v>289000</v>
      </c>
      <c r="B49" s="792">
        <v>22</v>
      </c>
      <c r="C49" s="668">
        <v>346589</v>
      </c>
      <c r="D49" s="669">
        <v>57589</v>
      </c>
      <c r="E49" s="744"/>
      <c r="F49" s="668"/>
      <c r="G49" s="669"/>
      <c r="H49" s="722"/>
      <c r="I49" s="671"/>
      <c r="J49" s="672"/>
      <c r="K49" s="722"/>
      <c r="L49" s="668"/>
      <c r="M49" s="669"/>
      <c r="N49" s="734"/>
      <c r="O49" s="672"/>
      <c r="P49" s="734"/>
      <c r="Q49" s="671"/>
      <c r="R49" s="783"/>
    </row>
    <row r="50" spans="1:18">
      <c r="A50" s="732">
        <f>C50-D50</f>
        <v>442468</v>
      </c>
      <c r="B50" s="792">
        <v>21</v>
      </c>
      <c r="C50" s="668">
        <v>442468</v>
      </c>
      <c r="D50" s="669">
        <v>0</v>
      </c>
      <c r="E50" s="744"/>
      <c r="F50" s="668"/>
      <c r="G50" s="669"/>
      <c r="H50" s="722"/>
      <c r="I50" s="671"/>
      <c r="J50" s="672"/>
      <c r="K50" s="722"/>
      <c r="L50" s="668"/>
      <c r="M50" s="669"/>
      <c r="N50" s="734"/>
      <c r="O50" s="672"/>
      <c r="P50" s="734"/>
      <c r="Q50" s="671"/>
      <c r="R50" s="783"/>
    </row>
    <row r="51" spans="1:18">
      <c r="A51" s="732">
        <f>C51-D51</f>
        <v>255172</v>
      </c>
      <c r="B51" s="792">
        <v>20</v>
      </c>
      <c r="C51" s="668">
        <v>291472</v>
      </c>
      <c r="D51" s="669">
        <v>36300</v>
      </c>
      <c r="E51" s="744"/>
      <c r="F51" s="668"/>
      <c r="G51" s="669"/>
      <c r="H51" s="722"/>
      <c r="I51" s="671"/>
      <c r="J51" s="672"/>
      <c r="K51" s="722"/>
      <c r="L51" s="668"/>
      <c r="M51" s="669"/>
      <c r="N51" s="734"/>
      <c r="O51" s="672"/>
      <c r="P51" s="734"/>
      <c r="Q51" s="671"/>
      <c r="R51" s="783"/>
    </row>
    <row r="52" spans="1:18">
      <c r="A52" s="732">
        <f>C52-D52</f>
        <v>79800</v>
      </c>
      <c r="B52" s="792">
        <v>19</v>
      </c>
      <c r="C52" s="668">
        <v>106800</v>
      </c>
      <c r="D52" s="669">
        <v>27000</v>
      </c>
      <c r="E52" s="744"/>
      <c r="F52" s="668"/>
      <c r="G52" s="669"/>
      <c r="H52" s="722"/>
      <c r="I52" s="671"/>
      <c r="J52" s="672"/>
      <c r="K52" s="722"/>
      <c r="L52" s="668"/>
      <c r="M52" s="669"/>
      <c r="N52" s="734"/>
      <c r="O52" s="672"/>
      <c r="P52" s="734"/>
      <c r="Q52" s="671"/>
      <c r="R52" s="783"/>
    </row>
    <row r="53" spans="1:18" ht="14.25" thickBot="1">
      <c r="A53" s="732">
        <f>C53-D53</f>
        <v>15056956</v>
      </c>
      <c r="B53" s="752"/>
      <c r="C53" s="717">
        <f>SUM(C30:C52)</f>
        <v>17870999</v>
      </c>
      <c r="D53" s="696">
        <f>SUM(D30:D52)</f>
        <v>2814043</v>
      </c>
      <c r="E53" s="753"/>
      <c r="F53" s="717">
        <f>SUM(F29:F52)</f>
        <v>49581262</v>
      </c>
      <c r="G53" s="696">
        <f>SUM(G29:G52)</f>
        <v>9046200</v>
      </c>
      <c r="H53" s="754"/>
      <c r="I53" s="717">
        <f>SUM(I29:I52)</f>
        <v>728238</v>
      </c>
      <c r="J53" s="696">
        <f>SUM(J29:J52)</f>
        <v>162173</v>
      </c>
      <c r="K53" s="754"/>
      <c r="L53" s="717">
        <f t="shared" ref="L53:Q53" si="2">SUM(L29:L52)</f>
        <v>35625025</v>
      </c>
      <c r="M53" s="696">
        <f t="shared" si="2"/>
        <v>5132963</v>
      </c>
      <c r="N53" s="755">
        <f t="shared" si="2"/>
        <v>620700</v>
      </c>
      <c r="O53" s="696">
        <f t="shared" si="2"/>
        <v>288800</v>
      </c>
      <c r="P53" s="755">
        <f>SUM(P29:P52)</f>
        <v>225504</v>
      </c>
      <c r="Q53" s="756">
        <f t="shared" si="2"/>
        <v>155804</v>
      </c>
      <c r="R53" s="757"/>
    </row>
    <row r="54" spans="1:18" s="763" customFormat="1" ht="14.25" thickBot="1">
      <c r="A54" s="758"/>
      <c r="B54" s="759"/>
      <c r="C54" s="760"/>
      <c r="D54" s="760"/>
      <c r="E54" s="761"/>
      <c r="F54" s="762"/>
      <c r="G54" s="762"/>
      <c r="H54" s="742"/>
      <c r="I54" s="762"/>
      <c r="J54" s="762"/>
      <c r="K54" s="742"/>
      <c r="L54" s="762"/>
      <c r="M54" s="762"/>
      <c r="N54" s="762"/>
      <c r="O54" s="762"/>
      <c r="P54" s="762"/>
      <c r="Q54" s="762"/>
    </row>
    <row r="55" spans="1:18">
      <c r="A55" s="764"/>
      <c r="B55" s="765"/>
      <c r="C55" s="766" t="s">
        <v>67</v>
      </c>
      <c r="D55" s="765"/>
      <c r="E55" s="765"/>
      <c r="F55" s="765"/>
      <c r="G55" s="765"/>
      <c r="H55" s="765"/>
      <c r="I55" s="765"/>
      <c r="J55" s="767"/>
      <c r="K55" s="768"/>
      <c r="L55" s="769"/>
      <c r="M55" s="769"/>
    </row>
    <row r="56" spans="1:18">
      <c r="A56" s="791" t="s">
        <v>78</v>
      </c>
      <c r="B56" s="771" t="s">
        <v>99</v>
      </c>
      <c r="C56" s="772">
        <f>(C30+C35)*I17</f>
        <v>1185229.05</v>
      </c>
      <c r="D56" s="772">
        <f>(D30+D35)*I17</f>
        <v>368260.65</v>
      </c>
      <c r="E56" s="700"/>
      <c r="F56" s="771" t="s">
        <v>90</v>
      </c>
      <c r="G56" s="772">
        <f>ROUND(G53*I56,0)</f>
        <v>8261426</v>
      </c>
      <c r="H56" s="771" t="s">
        <v>91</v>
      </c>
      <c r="I56" s="790">
        <v>0.91324819999999995</v>
      </c>
      <c r="J56" s="773">
        <f>ROUND(F53*I56,0)</f>
        <v>45279998</v>
      </c>
    </row>
    <row r="57" spans="1:18">
      <c r="A57" s="770"/>
      <c r="B57" s="774" t="s">
        <v>100</v>
      </c>
      <c r="C57" s="772">
        <f>(SUM(C31:C33,C36:C52))*I23</f>
        <v>5867783.8550000004</v>
      </c>
      <c r="D57" s="772">
        <f>(SUM(D31:D33,D36:D52))*I23</f>
        <v>741412.23499999999</v>
      </c>
      <c r="E57" s="700"/>
      <c r="F57" s="771" t="s">
        <v>25</v>
      </c>
      <c r="G57" s="772">
        <f>ROUND(G53*I57,0)</f>
        <v>784774</v>
      </c>
      <c r="H57" s="771" t="s">
        <v>91</v>
      </c>
      <c r="I57" s="789">
        <f>1-I56</f>
        <v>8.6751800000000046E-2</v>
      </c>
      <c r="J57" s="773">
        <f>ROUND(F53*I57,0)</f>
        <v>4301264</v>
      </c>
    </row>
    <row r="58" spans="1:18" ht="14.25" thickBot="1">
      <c r="A58" s="775"/>
      <c r="B58" s="776" t="s">
        <v>75</v>
      </c>
      <c r="C58" s="777">
        <f>SUM(C56:C57)</f>
        <v>7053012.9050000003</v>
      </c>
      <c r="D58" s="777">
        <f>SUM(D56:D57)</f>
        <v>1109672.885</v>
      </c>
      <c r="E58" s="778"/>
      <c r="F58" s="776" t="s">
        <v>75</v>
      </c>
      <c r="G58" s="777">
        <f>SUM(G56:G57)</f>
        <v>9046200</v>
      </c>
      <c r="H58" s="777"/>
      <c r="I58" s="777"/>
      <c r="J58" s="779">
        <f>SUM(J56:J57)</f>
        <v>49581262</v>
      </c>
    </row>
    <row r="59" spans="1:18">
      <c r="F59" s="740"/>
      <c r="G59" s="780"/>
      <c r="H59" s="740"/>
      <c r="I59" s="740"/>
      <c r="J59" s="740"/>
    </row>
    <row r="60" spans="1:18">
      <c r="F60" s="740"/>
      <c r="G60" s="780"/>
      <c r="H60" s="740"/>
      <c r="I60" s="740"/>
      <c r="J60" s="740"/>
    </row>
    <row r="61" spans="1:18">
      <c r="F61" s="740"/>
      <c r="G61" s="780"/>
      <c r="H61" s="740"/>
      <c r="I61" s="740"/>
      <c r="J61" s="740"/>
    </row>
    <row r="62" spans="1:18">
      <c r="F62" s="740"/>
      <c r="G62" s="780"/>
      <c r="H62" s="740"/>
      <c r="I62" s="740"/>
      <c r="J62" s="740"/>
    </row>
    <row r="63" spans="1:18">
      <c r="F63" s="740"/>
      <c r="G63" s="780"/>
      <c r="H63" s="740"/>
      <c r="I63" s="740"/>
      <c r="J63" s="740"/>
    </row>
    <row r="64" spans="1:18">
      <c r="F64" s="740"/>
      <c r="G64" s="780"/>
      <c r="H64" s="740"/>
      <c r="I64" s="740"/>
      <c r="J64" s="740"/>
    </row>
    <row r="65" spans="6:10">
      <c r="F65" s="740"/>
      <c r="G65" s="780"/>
      <c r="H65" s="740"/>
      <c r="I65" s="740"/>
      <c r="J65" s="740"/>
    </row>
    <row r="66" spans="6:10">
      <c r="F66" s="740"/>
      <c r="G66" s="780"/>
      <c r="H66" s="740"/>
      <c r="I66" s="740"/>
      <c r="J66" s="740"/>
    </row>
    <row r="67" spans="6:10">
      <c r="F67" s="740"/>
      <c r="G67" s="780"/>
      <c r="H67" s="740"/>
      <c r="I67" s="740"/>
      <c r="J67" s="740"/>
    </row>
    <row r="68" spans="6:10">
      <c r="F68" s="740"/>
      <c r="G68" s="780"/>
      <c r="H68" s="740"/>
      <c r="I68" s="740"/>
      <c r="J68" s="740"/>
    </row>
    <row r="69" spans="6:10">
      <c r="F69" s="740"/>
      <c r="G69" s="780"/>
      <c r="H69" s="740"/>
      <c r="I69" s="740"/>
      <c r="J69" s="740"/>
    </row>
  </sheetData>
  <mergeCells count="23">
    <mergeCell ref="H20:H23"/>
    <mergeCell ref="H14:H19"/>
    <mergeCell ref="J14:J23"/>
    <mergeCell ref="P27:R27"/>
    <mergeCell ref="L17:O17"/>
    <mergeCell ref="L15:O15"/>
    <mergeCell ref="B27:D27"/>
    <mergeCell ref="E27:G27"/>
    <mergeCell ref="H27:J27"/>
    <mergeCell ref="K27:M27"/>
    <mergeCell ref="N27:O27"/>
    <mergeCell ref="Q1:R1"/>
    <mergeCell ref="C2:D2"/>
    <mergeCell ref="F2:G2"/>
    <mergeCell ref="I2:J2"/>
    <mergeCell ref="L2:M2"/>
    <mergeCell ref="N2:O2"/>
    <mergeCell ref="P2:R2"/>
    <mergeCell ref="E7:E9"/>
    <mergeCell ref="H7:H9"/>
    <mergeCell ref="K7:K9"/>
    <mergeCell ref="R7:R9"/>
    <mergeCell ref="F11:G14"/>
  </mergeCells>
  <phoneticPr fontId="3"/>
  <pageMargins left="0.39370078740157483" right="0.39370078740157483" top="0.59055118110236227" bottom="0.19685039370078741" header="0.39370078740157483" footer="0.31496062992125984"/>
  <pageSetup paperSize="9" scale="72" orientation="landscape" cellComments="asDisplayed" r:id="rId1"/>
  <headerFooter>
    <oddHeader>&amp;L&amp;F&amp;C&amp;A</oddHead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40"/>
  <sheetViews>
    <sheetView view="pageBreakPreview" zoomScale="50" zoomScaleNormal="50" zoomScaleSheetLayoutView="50" workbookViewId="0">
      <selection activeCell="A2" sqref="A2"/>
    </sheetView>
  </sheetViews>
  <sheetFormatPr defaultColWidth="9" defaultRowHeight="18.75"/>
  <cols>
    <col min="1" max="1" width="6" style="4" customWidth="1"/>
    <col min="2" max="2" width="16.625" style="4" customWidth="1"/>
    <col min="3" max="3" width="2.625" style="4" customWidth="1"/>
    <col min="4" max="4" width="37.75" style="4" customWidth="1"/>
    <col min="5" max="5" width="16.625" style="4" customWidth="1"/>
    <col min="6" max="8" width="23.5" style="4" customWidth="1"/>
    <col min="9" max="9" width="24.625" style="4" hidden="1" customWidth="1"/>
    <col min="10" max="10" width="23.5" style="491" customWidth="1"/>
    <col min="11" max="12" width="23.5" style="4" customWidth="1"/>
    <col min="13" max="14" width="14.625" style="4" customWidth="1"/>
    <col min="15" max="15" width="14.625" style="479" customWidth="1"/>
    <col min="16" max="17" width="14.625" style="4" customWidth="1"/>
    <col min="18" max="16384" width="9" style="4"/>
  </cols>
  <sheetData>
    <row r="1" spans="1:17" ht="27" customHeight="1">
      <c r="A1" s="1167" t="s">
        <v>131</v>
      </c>
      <c r="B1" s="1167"/>
      <c r="C1" s="1167"/>
      <c r="D1" s="1167"/>
      <c r="E1" s="1167"/>
      <c r="F1" s="1167"/>
      <c r="G1" s="1167"/>
      <c r="H1" s="1167"/>
      <c r="I1" s="1"/>
      <c r="J1" s="480"/>
      <c r="K1" s="2"/>
      <c r="L1" s="2"/>
      <c r="M1" s="2"/>
      <c r="N1" s="2"/>
      <c r="O1" s="461"/>
      <c r="P1" s="2"/>
      <c r="Q1" s="2"/>
    </row>
    <row r="2" spans="1:17" ht="9" customHeight="1" thickBot="1">
      <c r="A2" s="2"/>
      <c r="B2" s="2"/>
      <c r="C2" s="2"/>
      <c r="D2" s="2"/>
      <c r="E2" s="2"/>
      <c r="F2" s="2"/>
      <c r="G2" s="2"/>
      <c r="H2" s="2"/>
      <c r="I2" s="2"/>
      <c r="J2" s="480"/>
      <c r="K2" s="2"/>
      <c r="L2" s="2"/>
      <c r="M2" s="2"/>
      <c r="N2" s="2"/>
      <c r="O2" s="461"/>
      <c r="P2" s="2"/>
      <c r="Q2" s="2"/>
    </row>
    <row r="3" spans="1:17" ht="29.25" customHeight="1">
      <c r="A3" s="1113" t="s">
        <v>104</v>
      </c>
      <c r="B3" s="1114"/>
      <c r="C3" s="1114"/>
      <c r="D3" s="1114"/>
      <c r="E3" s="1115"/>
      <c r="F3" s="1119" t="s">
        <v>1</v>
      </c>
      <c r="G3" s="1121" t="s">
        <v>2</v>
      </c>
      <c r="H3" s="6" t="s">
        <v>112</v>
      </c>
      <c r="I3" s="63"/>
      <c r="J3" s="481" t="s">
        <v>4</v>
      </c>
      <c r="K3" s="651" t="s">
        <v>5</v>
      </c>
      <c r="L3" s="652" t="s">
        <v>113</v>
      </c>
      <c r="M3" s="1123" t="s">
        <v>7</v>
      </c>
      <c r="N3" s="1124"/>
      <c r="O3" s="462" t="s">
        <v>95</v>
      </c>
      <c r="P3" s="9" t="s">
        <v>8</v>
      </c>
      <c r="Q3" s="9" t="s">
        <v>9</v>
      </c>
    </row>
    <row r="4" spans="1:17" ht="29.25" customHeight="1" thickBot="1">
      <c r="A4" s="1116"/>
      <c r="B4" s="1117"/>
      <c r="C4" s="1117"/>
      <c r="D4" s="1117"/>
      <c r="E4" s="1118"/>
      <c r="F4" s="1120"/>
      <c r="G4" s="1122"/>
      <c r="H4" s="495" t="s">
        <v>109</v>
      </c>
      <c r="I4" s="64"/>
      <c r="J4" s="482" t="s">
        <v>10</v>
      </c>
      <c r="K4" s="274" t="s">
        <v>110</v>
      </c>
      <c r="L4" s="303" t="s">
        <v>109</v>
      </c>
      <c r="M4" s="13" t="s">
        <v>12</v>
      </c>
      <c r="N4" s="14" t="s">
        <v>94</v>
      </c>
      <c r="O4" s="463" t="s">
        <v>13</v>
      </c>
      <c r="P4" s="16" t="s">
        <v>14</v>
      </c>
      <c r="Q4" s="16" t="s">
        <v>120</v>
      </c>
    </row>
    <row r="5" spans="1:17" ht="29.25" customHeight="1">
      <c r="A5" s="1138" t="s">
        <v>16</v>
      </c>
      <c r="B5" s="1163" t="s">
        <v>17</v>
      </c>
      <c r="C5" s="1165" t="s">
        <v>18</v>
      </c>
      <c r="D5" s="1166"/>
      <c r="E5" s="178" t="s">
        <v>19</v>
      </c>
      <c r="F5" s="226">
        <v>485107000</v>
      </c>
      <c r="G5" s="227">
        <v>533816343</v>
      </c>
      <c r="H5" s="179">
        <v>473266622</v>
      </c>
      <c r="I5" s="179">
        <f>H5-K5</f>
        <v>472429369</v>
      </c>
      <c r="J5" s="483">
        <f>SUM(H5-F5)</f>
        <v>-11840378</v>
      </c>
      <c r="K5" s="231">
        <v>837253</v>
      </c>
      <c r="L5" s="253">
        <f>SUM(G5-H5+K5)</f>
        <v>61386974</v>
      </c>
      <c r="M5" s="496">
        <f>ROUND(I5/G5,4)</f>
        <v>0.88500000000000001</v>
      </c>
      <c r="N5" s="497">
        <v>0.84309999999999996</v>
      </c>
      <c r="O5" s="464">
        <f>SUM(M5-N5)*100</f>
        <v>4.1900000000000048</v>
      </c>
      <c r="P5" s="184">
        <f>ROUND(H5/F5,4)</f>
        <v>0.97560000000000002</v>
      </c>
      <c r="Q5" s="184">
        <v>0.99590000000000001</v>
      </c>
    </row>
    <row r="6" spans="1:17" ht="29.25" customHeight="1">
      <c r="A6" s="1139"/>
      <c r="B6" s="1164"/>
      <c r="C6" s="1134" t="s">
        <v>20</v>
      </c>
      <c r="D6" s="1135"/>
      <c r="E6" s="186" t="s">
        <v>21</v>
      </c>
      <c r="F6" s="228">
        <v>81726000</v>
      </c>
      <c r="G6" s="229">
        <v>77510100</v>
      </c>
      <c r="H6" s="229">
        <v>77510100</v>
      </c>
      <c r="I6" s="187">
        <f t="shared" ref="I6:I14" si="0">H6-K6</f>
        <v>77510100</v>
      </c>
      <c r="J6" s="484">
        <f t="shared" ref="J6:J14" si="1">SUM(H6-F6)</f>
        <v>-4215900</v>
      </c>
      <c r="K6" s="232">
        <v>0</v>
      </c>
      <c r="L6" s="254">
        <f t="shared" ref="L6:L14" si="2">SUM(G6-H6+K6)</f>
        <v>0</v>
      </c>
      <c r="M6" s="498">
        <f t="shared" ref="M6:M13" si="3">ROUND(I6/G6,4)</f>
        <v>1</v>
      </c>
      <c r="N6" s="499">
        <v>1</v>
      </c>
      <c r="O6" s="465">
        <f t="shared" ref="O6:O20" si="4">SUM(M6-N6)*100</f>
        <v>0</v>
      </c>
      <c r="P6" s="192">
        <f t="shared" ref="P6:P20" si="5">ROUND(H6/F6,4)</f>
        <v>0.94840000000000002</v>
      </c>
      <c r="Q6" s="458">
        <v>0.996</v>
      </c>
    </row>
    <row r="7" spans="1:17" ht="29.25" customHeight="1">
      <c r="A7" s="1139"/>
      <c r="B7" s="1164"/>
      <c r="C7" s="1145" t="s">
        <v>22</v>
      </c>
      <c r="D7" s="1146"/>
      <c r="E7" s="186"/>
      <c r="F7" s="194">
        <f>SUM(F8:F9)</f>
        <v>566608000</v>
      </c>
      <c r="G7" s="195">
        <f>SUM(G8:G9)</f>
        <v>572033200</v>
      </c>
      <c r="H7" s="196">
        <f>H8+H9</f>
        <v>566757300</v>
      </c>
      <c r="I7" s="197">
        <f>H7-K7</f>
        <v>566727500</v>
      </c>
      <c r="J7" s="484">
        <f t="shared" si="1"/>
        <v>149300</v>
      </c>
      <c r="K7" s="196">
        <f>K8+K9</f>
        <v>29800</v>
      </c>
      <c r="L7" s="254">
        <f t="shared" si="2"/>
        <v>5305700</v>
      </c>
      <c r="M7" s="498">
        <f t="shared" si="3"/>
        <v>0.99070000000000003</v>
      </c>
      <c r="N7" s="499">
        <v>0.99209999999999998</v>
      </c>
      <c r="O7" s="465">
        <f t="shared" si="4"/>
        <v>-0.13999999999999568</v>
      </c>
      <c r="P7" s="192">
        <f t="shared" si="5"/>
        <v>1.0003</v>
      </c>
      <c r="Q7" s="458">
        <v>0.99350000000000005</v>
      </c>
    </row>
    <row r="8" spans="1:17" ht="29.25" customHeight="1">
      <c r="A8" s="1139"/>
      <c r="B8" s="1164"/>
      <c r="C8" s="269"/>
      <c r="D8" s="650" t="s">
        <v>23</v>
      </c>
      <c r="E8" s="186" t="s">
        <v>24</v>
      </c>
      <c r="F8" s="228">
        <v>518368000</v>
      </c>
      <c r="G8" s="229">
        <v>522411900</v>
      </c>
      <c r="H8" s="187">
        <v>517589818</v>
      </c>
      <c r="I8" s="200">
        <f t="shared" si="0"/>
        <v>517562603</v>
      </c>
      <c r="J8" s="484">
        <f t="shared" si="1"/>
        <v>-778182</v>
      </c>
      <c r="K8" s="232">
        <v>27215</v>
      </c>
      <c r="L8" s="254">
        <f t="shared" si="2"/>
        <v>4849297</v>
      </c>
      <c r="M8" s="498">
        <f t="shared" si="3"/>
        <v>0.99070000000000003</v>
      </c>
      <c r="N8" s="499">
        <v>0.99209999999999998</v>
      </c>
      <c r="O8" s="465">
        <f t="shared" si="4"/>
        <v>-0.13999999999999568</v>
      </c>
      <c r="P8" s="192">
        <f t="shared" si="5"/>
        <v>0.99850000000000005</v>
      </c>
      <c r="Q8" s="458">
        <v>0.99350000000000005</v>
      </c>
    </row>
    <row r="9" spans="1:17" ht="29.25" customHeight="1">
      <c r="A9" s="1139"/>
      <c r="B9" s="1164"/>
      <c r="C9" s="270"/>
      <c r="D9" s="202" t="s">
        <v>25</v>
      </c>
      <c r="E9" s="186" t="s">
        <v>26</v>
      </c>
      <c r="F9" s="228">
        <v>48240000</v>
      </c>
      <c r="G9" s="229">
        <v>49621300</v>
      </c>
      <c r="H9" s="187">
        <v>49167482</v>
      </c>
      <c r="I9" s="200">
        <f t="shared" si="0"/>
        <v>49164897</v>
      </c>
      <c r="J9" s="484">
        <f t="shared" si="1"/>
        <v>927482</v>
      </c>
      <c r="K9" s="232">
        <v>2585</v>
      </c>
      <c r="L9" s="254">
        <f t="shared" si="2"/>
        <v>456403</v>
      </c>
      <c r="M9" s="498">
        <f t="shared" si="3"/>
        <v>0.99080000000000001</v>
      </c>
      <c r="N9" s="499">
        <v>0.99209999999999998</v>
      </c>
      <c r="O9" s="465">
        <f t="shared" si="4"/>
        <v>-0.12999999999999678</v>
      </c>
      <c r="P9" s="192">
        <f t="shared" si="5"/>
        <v>1.0192000000000001</v>
      </c>
      <c r="Q9" s="458">
        <v>0.99350000000000005</v>
      </c>
    </row>
    <row r="10" spans="1:17" ht="29.25" customHeight="1">
      <c r="A10" s="1139"/>
      <c r="B10" s="1164"/>
      <c r="C10" s="1134" t="s">
        <v>27</v>
      </c>
      <c r="D10" s="1135"/>
      <c r="E10" s="186" t="s">
        <v>28</v>
      </c>
      <c r="F10" s="228">
        <v>36173000</v>
      </c>
      <c r="G10" s="229">
        <v>36173400</v>
      </c>
      <c r="H10" s="187">
        <v>36173400</v>
      </c>
      <c r="I10" s="200">
        <f t="shared" si="0"/>
        <v>36173400</v>
      </c>
      <c r="J10" s="484">
        <f t="shared" si="1"/>
        <v>400</v>
      </c>
      <c r="K10" s="232">
        <v>0</v>
      </c>
      <c r="L10" s="254">
        <f t="shared" si="2"/>
        <v>0</v>
      </c>
      <c r="M10" s="498">
        <f t="shared" si="3"/>
        <v>1</v>
      </c>
      <c r="N10" s="499">
        <v>1</v>
      </c>
      <c r="O10" s="465">
        <f t="shared" si="4"/>
        <v>0</v>
      </c>
      <c r="P10" s="192">
        <f t="shared" si="5"/>
        <v>1</v>
      </c>
      <c r="Q10" s="458">
        <v>1</v>
      </c>
    </row>
    <row r="11" spans="1:17" ht="29.25" customHeight="1">
      <c r="A11" s="1139"/>
      <c r="B11" s="1164"/>
      <c r="C11" s="1134" t="s">
        <v>29</v>
      </c>
      <c r="D11" s="1135"/>
      <c r="E11" s="186" t="s">
        <v>30</v>
      </c>
      <c r="F11" s="228">
        <v>1672000</v>
      </c>
      <c r="G11" s="229">
        <v>2057200</v>
      </c>
      <c r="H11" s="187">
        <v>2057200</v>
      </c>
      <c r="I11" s="200">
        <f t="shared" si="0"/>
        <v>2057200</v>
      </c>
      <c r="J11" s="484">
        <f t="shared" si="1"/>
        <v>385200</v>
      </c>
      <c r="K11" s="232">
        <v>0</v>
      </c>
      <c r="L11" s="254">
        <f t="shared" si="2"/>
        <v>0</v>
      </c>
      <c r="M11" s="498">
        <f t="shared" si="3"/>
        <v>1</v>
      </c>
      <c r="N11" s="499">
        <v>1</v>
      </c>
      <c r="O11" s="465">
        <f t="shared" si="4"/>
        <v>0</v>
      </c>
      <c r="P11" s="192">
        <f t="shared" si="5"/>
        <v>1.2303999999999999</v>
      </c>
      <c r="Q11" s="458">
        <v>1</v>
      </c>
    </row>
    <row r="12" spans="1:17" ht="29.25" customHeight="1">
      <c r="A12" s="1139"/>
      <c r="B12" s="1164"/>
      <c r="C12" s="1134" t="s">
        <v>31</v>
      </c>
      <c r="D12" s="1135"/>
      <c r="E12" s="186" t="s">
        <v>32</v>
      </c>
      <c r="F12" s="228">
        <v>35821000</v>
      </c>
      <c r="G12" s="229">
        <v>35882100</v>
      </c>
      <c r="H12" s="187">
        <v>35509500</v>
      </c>
      <c r="I12" s="200">
        <f t="shared" si="0"/>
        <v>35509500</v>
      </c>
      <c r="J12" s="484">
        <f t="shared" si="1"/>
        <v>-311500</v>
      </c>
      <c r="K12" s="232">
        <v>0</v>
      </c>
      <c r="L12" s="254">
        <f t="shared" si="2"/>
        <v>372600</v>
      </c>
      <c r="M12" s="498">
        <f t="shared" si="3"/>
        <v>0.98960000000000004</v>
      </c>
      <c r="N12" s="499">
        <v>0.99160000000000004</v>
      </c>
      <c r="O12" s="465">
        <f t="shared" si="4"/>
        <v>-0.20000000000000018</v>
      </c>
      <c r="P12" s="192">
        <f t="shared" si="5"/>
        <v>0.99129999999999996</v>
      </c>
      <c r="Q12" s="458">
        <v>0.99319999999999997</v>
      </c>
    </row>
    <row r="13" spans="1:17" ht="29.25" customHeight="1">
      <c r="A13" s="1139"/>
      <c r="B13" s="1164"/>
      <c r="C13" s="1134" t="s">
        <v>33</v>
      </c>
      <c r="D13" s="1135"/>
      <c r="E13" s="186" t="s">
        <v>34</v>
      </c>
      <c r="F13" s="228">
        <v>102430000</v>
      </c>
      <c r="G13" s="187">
        <v>92101322</v>
      </c>
      <c r="H13" s="187">
        <v>92101322</v>
      </c>
      <c r="I13" s="200">
        <f t="shared" si="0"/>
        <v>92101322</v>
      </c>
      <c r="J13" s="484">
        <f t="shared" si="1"/>
        <v>-10328678</v>
      </c>
      <c r="K13" s="232">
        <v>0</v>
      </c>
      <c r="L13" s="254">
        <f t="shared" si="2"/>
        <v>0</v>
      </c>
      <c r="M13" s="498">
        <f t="shared" si="3"/>
        <v>1</v>
      </c>
      <c r="N13" s="499">
        <v>1</v>
      </c>
      <c r="O13" s="465">
        <f t="shared" si="4"/>
        <v>0</v>
      </c>
      <c r="P13" s="192">
        <f t="shared" si="5"/>
        <v>0.8992</v>
      </c>
      <c r="Q13" s="458">
        <v>1</v>
      </c>
    </row>
    <row r="14" spans="1:17" ht="29.25" customHeight="1" thickBot="1">
      <c r="A14" s="1139"/>
      <c r="B14" s="1147"/>
      <c r="C14" s="1136" t="s">
        <v>35</v>
      </c>
      <c r="D14" s="1137"/>
      <c r="E14" s="314" t="s">
        <v>36</v>
      </c>
      <c r="F14" s="354">
        <v>1082000</v>
      </c>
      <c r="G14" s="315">
        <v>931900</v>
      </c>
      <c r="H14" s="355">
        <v>931900</v>
      </c>
      <c r="I14" s="315">
        <f t="shared" si="0"/>
        <v>931900</v>
      </c>
      <c r="J14" s="485">
        <f t="shared" si="1"/>
        <v>-150100</v>
      </c>
      <c r="K14" s="317">
        <v>0</v>
      </c>
      <c r="L14" s="318">
        <f t="shared" si="2"/>
        <v>0</v>
      </c>
      <c r="M14" s="500">
        <f>ROUND(I14/G14,4)</f>
        <v>1</v>
      </c>
      <c r="N14" s="501">
        <v>1</v>
      </c>
      <c r="O14" s="466">
        <f t="shared" si="4"/>
        <v>0</v>
      </c>
      <c r="P14" s="208">
        <f t="shared" si="5"/>
        <v>0.86129999999999995</v>
      </c>
      <c r="Q14" s="312">
        <v>1</v>
      </c>
    </row>
    <row r="15" spans="1:17" ht="29.25" customHeight="1" thickBot="1">
      <c r="A15" s="1139"/>
      <c r="B15" s="1147" t="s">
        <v>37</v>
      </c>
      <c r="C15" s="1148"/>
      <c r="D15" s="1148"/>
      <c r="E15" s="1149"/>
      <c r="F15" s="204">
        <f>F5+F6+F7+F10+F11+F12+F13+F14</f>
        <v>1310619000</v>
      </c>
      <c r="G15" s="204">
        <f t="shared" ref="G15:L15" si="6">G5+G6+G7+G10+G11+G12+G13+G14</f>
        <v>1350505565</v>
      </c>
      <c r="H15" s="204">
        <f t="shared" si="6"/>
        <v>1284307344</v>
      </c>
      <c r="I15" s="204">
        <f t="shared" si="6"/>
        <v>1283440291</v>
      </c>
      <c r="J15" s="486">
        <f t="shared" si="6"/>
        <v>-26311656</v>
      </c>
      <c r="K15" s="204">
        <f t="shared" si="6"/>
        <v>867053</v>
      </c>
      <c r="L15" s="204">
        <f t="shared" si="6"/>
        <v>67065274</v>
      </c>
      <c r="M15" s="500">
        <f>ROUND(I15/G15,4)</f>
        <v>0.95030000000000003</v>
      </c>
      <c r="N15" s="501">
        <v>0.93869999999999998</v>
      </c>
      <c r="O15" s="467">
        <f t="shared" si="4"/>
        <v>1.1600000000000055</v>
      </c>
      <c r="P15" s="312">
        <f>ROUND(H15/F15,4)</f>
        <v>0.97989999999999999</v>
      </c>
      <c r="Q15" s="312">
        <v>0.99519999999999997</v>
      </c>
    </row>
    <row r="16" spans="1:17" ht="29.25" customHeight="1">
      <c r="A16" s="1139"/>
      <c r="B16" s="1150" t="s">
        <v>38</v>
      </c>
      <c r="C16" s="1153" t="s">
        <v>18</v>
      </c>
      <c r="D16" s="1121"/>
      <c r="E16" s="327" t="s">
        <v>39</v>
      </c>
      <c r="F16" s="234">
        <v>2416000</v>
      </c>
      <c r="G16" s="235">
        <v>10805201</v>
      </c>
      <c r="H16" s="18">
        <v>1629457</v>
      </c>
      <c r="I16" s="18">
        <f t="shared" ref="I16:I20" si="7">H16-K16</f>
        <v>1629457</v>
      </c>
      <c r="J16" s="487">
        <f>SUM(H16-F16)</f>
        <v>-786543</v>
      </c>
      <c r="K16" s="240">
        <v>0</v>
      </c>
      <c r="L16" s="255">
        <f>SUM(G16-H16+K16)</f>
        <v>9175744</v>
      </c>
      <c r="M16" s="502">
        <f t="shared" ref="M16:M20" si="8">ROUND(I16/G16,4)</f>
        <v>0.15079999999999999</v>
      </c>
      <c r="N16" s="503">
        <v>0.17530000000000001</v>
      </c>
      <c r="O16" s="468">
        <f t="shared" si="4"/>
        <v>-2.450000000000002</v>
      </c>
      <c r="P16" s="330">
        <f t="shared" si="5"/>
        <v>0.6744</v>
      </c>
      <c r="Q16" s="330">
        <v>0.2064</v>
      </c>
    </row>
    <row r="17" spans="1:17" ht="29.25" customHeight="1">
      <c r="A17" s="1139"/>
      <c r="B17" s="1151"/>
      <c r="C17" s="1154" t="s">
        <v>20</v>
      </c>
      <c r="D17" s="1155"/>
      <c r="E17" s="25" t="s">
        <v>40</v>
      </c>
      <c r="F17" s="236">
        <v>33000</v>
      </c>
      <c r="G17" s="237">
        <v>564000</v>
      </c>
      <c r="H17" s="26">
        <v>137100</v>
      </c>
      <c r="I17" s="26">
        <f t="shared" si="7"/>
        <v>137100</v>
      </c>
      <c r="J17" s="488">
        <f t="shared" ref="J17:J20" si="9">SUM(H17-F17)</f>
        <v>104100</v>
      </c>
      <c r="K17" s="241">
        <v>0</v>
      </c>
      <c r="L17" s="256">
        <f t="shared" ref="L17:L20" si="10">SUM(G17-H17+K17)</f>
        <v>426900</v>
      </c>
      <c r="M17" s="504">
        <f t="shared" si="8"/>
        <v>0.24310000000000001</v>
      </c>
      <c r="N17" s="505">
        <v>0.4365</v>
      </c>
      <c r="O17" s="469">
        <f t="shared" si="4"/>
        <v>-19.34</v>
      </c>
      <c r="P17" s="30">
        <f t="shared" si="5"/>
        <v>4.1544999999999996</v>
      </c>
      <c r="Q17" s="30">
        <v>0.4365</v>
      </c>
    </row>
    <row r="18" spans="1:17" ht="29.25" customHeight="1">
      <c r="A18" s="1139"/>
      <c r="B18" s="1151"/>
      <c r="C18" s="1156" t="s">
        <v>22</v>
      </c>
      <c r="D18" s="1157"/>
      <c r="E18" s="25" t="s">
        <v>41</v>
      </c>
      <c r="F18" s="236">
        <v>2846000</v>
      </c>
      <c r="G18" s="237">
        <v>44980331</v>
      </c>
      <c r="H18" s="26">
        <v>7311334</v>
      </c>
      <c r="I18" s="26">
        <f t="shared" si="7"/>
        <v>7311334</v>
      </c>
      <c r="J18" s="488">
        <f t="shared" si="9"/>
        <v>4465334</v>
      </c>
      <c r="K18" s="241">
        <v>0</v>
      </c>
      <c r="L18" s="257">
        <f t="shared" si="10"/>
        <v>37668997</v>
      </c>
      <c r="M18" s="504">
        <f>ROUND(I18/G18,4)</f>
        <v>0.16250000000000001</v>
      </c>
      <c r="N18" s="505">
        <v>9.3899999999999997E-2</v>
      </c>
      <c r="O18" s="469">
        <f t="shared" si="4"/>
        <v>6.8600000000000012</v>
      </c>
      <c r="P18" s="30">
        <f t="shared" si="5"/>
        <v>2.569</v>
      </c>
      <c r="Q18" s="30">
        <v>0.1232</v>
      </c>
    </row>
    <row r="19" spans="1:17" s="38" customFormat="1" ht="29.25" customHeight="1">
      <c r="A19" s="1139"/>
      <c r="B19" s="1151"/>
      <c r="C19" s="1154" t="s">
        <v>31</v>
      </c>
      <c r="D19" s="1155"/>
      <c r="E19" s="32" t="s">
        <v>42</v>
      </c>
      <c r="F19" s="236">
        <v>67000</v>
      </c>
      <c r="G19" s="237">
        <v>728238</v>
      </c>
      <c r="H19" s="26">
        <v>138673</v>
      </c>
      <c r="I19" s="26">
        <f t="shared" si="7"/>
        <v>138673</v>
      </c>
      <c r="J19" s="488">
        <f t="shared" si="9"/>
        <v>71673</v>
      </c>
      <c r="K19" s="241">
        <v>0</v>
      </c>
      <c r="L19" s="257">
        <f t="shared" si="10"/>
        <v>589565</v>
      </c>
      <c r="M19" s="506">
        <f t="shared" si="8"/>
        <v>0.19040000000000001</v>
      </c>
      <c r="N19" s="507">
        <v>0.1366</v>
      </c>
      <c r="O19" s="470">
        <f t="shared" si="4"/>
        <v>5.3800000000000017</v>
      </c>
      <c r="P19" s="36">
        <f t="shared" si="5"/>
        <v>2.0697000000000001</v>
      </c>
      <c r="Q19" s="36">
        <v>0.18240000000000001</v>
      </c>
    </row>
    <row r="20" spans="1:17" ht="29.25" customHeight="1" thickBot="1">
      <c r="A20" s="1139"/>
      <c r="B20" s="1152"/>
      <c r="C20" s="1158" t="s">
        <v>43</v>
      </c>
      <c r="D20" s="1159"/>
      <c r="E20" s="331" t="s">
        <v>44</v>
      </c>
      <c r="F20" s="356">
        <v>287000</v>
      </c>
      <c r="G20" s="357">
        <v>4600931</v>
      </c>
      <c r="H20" s="332">
        <v>694566</v>
      </c>
      <c r="I20" s="332">
        <f t="shared" si="7"/>
        <v>694566</v>
      </c>
      <c r="J20" s="489">
        <f t="shared" si="9"/>
        <v>407566</v>
      </c>
      <c r="K20" s="91">
        <v>0</v>
      </c>
      <c r="L20" s="43">
        <f t="shared" si="10"/>
        <v>3906365</v>
      </c>
      <c r="M20" s="508">
        <f t="shared" si="8"/>
        <v>0.151</v>
      </c>
      <c r="N20" s="509">
        <v>8.6800000000000002E-2</v>
      </c>
      <c r="O20" s="471">
        <f t="shared" si="4"/>
        <v>6.419999999999999</v>
      </c>
      <c r="P20" s="47">
        <f t="shared" si="5"/>
        <v>2.4201000000000001</v>
      </c>
      <c r="Q20" s="47">
        <v>0.1139</v>
      </c>
    </row>
    <row r="21" spans="1:17" ht="29.25" customHeight="1" thickBot="1">
      <c r="A21" s="1139"/>
      <c r="B21" s="1160" t="s">
        <v>45</v>
      </c>
      <c r="C21" s="1161"/>
      <c r="D21" s="1161"/>
      <c r="E21" s="1162"/>
      <c r="F21" s="319">
        <f>SUM(F16:F20)</f>
        <v>5649000</v>
      </c>
      <c r="G21" s="320">
        <f>SUM(G16,G17,G18,G19,G20)</f>
        <v>61678701</v>
      </c>
      <c r="H21" s="320">
        <f t="shared" ref="H21:L21" si="11">SUM(H16,H17,H18,H19,H20)</f>
        <v>9911130</v>
      </c>
      <c r="I21" s="320">
        <f t="shared" si="11"/>
        <v>9911130</v>
      </c>
      <c r="J21" s="490">
        <f>SUM(J16,J17,J18,J19,J20)</f>
        <v>4262130</v>
      </c>
      <c r="K21" s="320">
        <f t="shared" si="11"/>
        <v>0</v>
      </c>
      <c r="L21" s="321">
        <f t="shared" si="11"/>
        <v>51767571</v>
      </c>
      <c r="M21" s="510">
        <f>ROUND(I21/G21,4)</f>
        <v>0.16070000000000001</v>
      </c>
      <c r="N21" s="511">
        <v>0.15740000000000001</v>
      </c>
      <c r="O21" s="472">
        <f>SUM(M21-N21)*100</f>
        <v>0.32999999999999974</v>
      </c>
      <c r="P21" s="325">
        <f>ROUND(H21/F21,4)</f>
        <v>1.7544999999999999</v>
      </c>
      <c r="Q21" s="325">
        <v>0.13950000000000001</v>
      </c>
    </row>
    <row r="22" spans="1:17" ht="29.25" customHeight="1" thickTop="1" thickBot="1">
      <c r="A22" s="1140"/>
      <c r="B22" s="1116" t="s">
        <v>46</v>
      </c>
      <c r="C22" s="1117"/>
      <c r="D22" s="1117"/>
      <c r="E22" s="1118"/>
      <c r="F22" s="304">
        <f>F15+F21</f>
        <v>1316268000</v>
      </c>
      <c r="G22" s="305">
        <f t="shared" ref="G22" si="12">SUM(G15+G21)</f>
        <v>1412184266</v>
      </c>
      <c r="H22" s="81">
        <f t="shared" ref="H22:L22" si="13">SUM(H15+H21)</f>
        <v>1294218474</v>
      </c>
      <c r="I22" s="81">
        <f t="shared" si="13"/>
        <v>1293351421</v>
      </c>
      <c r="J22" s="489">
        <f t="shared" si="13"/>
        <v>-22049526</v>
      </c>
      <c r="K22" s="306">
        <f t="shared" si="13"/>
        <v>867053</v>
      </c>
      <c r="L22" s="307">
        <f t="shared" si="13"/>
        <v>118832845</v>
      </c>
      <c r="M22" s="512">
        <f>ROUND(I22/G22,4)</f>
        <v>0.91590000000000005</v>
      </c>
      <c r="N22" s="513">
        <v>0.89939999999999998</v>
      </c>
      <c r="O22" s="473">
        <f>SUM(M22-N22)*100</f>
        <v>1.650000000000007</v>
      </c>
      <c r="P22" s="95">
        <f>ROUND(H22/F22,4)</f>
        <v>0.98319999999999996</v>
      </c>
      <c r="Q22" s="95">
        <v>0.9526</v>
      </c>
    </row>
    <row r="23" spans="1:17" ht="24" customHeight="1" thickBot="1">
      <c r="B23" s="60"/>
      <c r="C23" s="60"/>
      <c r="D23" s="60"/>
      <c r="E23" s="60"/>
      <c r="M23" s="61"/>
      <c r="N23" s="61"/>
      <c r="O23" s="474"/>
      <c r="P23" s="62"/>
      <c r="Q23" s="62"/>
    </row>
    <row r="24" spans="1:17" ht="29.25" customHeight="1">
      <c r="A24" s="1113" t="s">
        <v>104</v>
      </c>
      <c r="B24" s="1114"/>
      <c r="C24" s="1114"/>
      <c r="D24" s="1114"/>
      <c r="E24" s="1115"/>
      <c r="F24" s="1119" t="s">
        <v>1</v>
      </c>
      <c r="G24" s="1121" t="s">
        <v>2</v>
      </c>
      <c r="H24" s="6" t="s">
        <v>112</v>
      </c>
      <c r="I24" s="63"/>
      <c r="J24" s="481" t="s">
        <v>4</v>
      </c>
      <c r="K24" s="651" t="s">
        <v>5</v>
      </c>
      <c r="L24" s="652" t="s">
        <v>113</v>
      </c>
      <c r="M24" s="1123" t="s">
        <v>7</v>
      </c>
      <c r="N24" s="1124"/>
      <c r="O24" s="462" t="s">
        <v>95</v>
      </c>
      <c r="P24" s="9" t="s">
        <v>8</v>
      </c>
      <c r="Q24" s="9" t="s">
        <v>9</v>
      </c>
    </row>
    <row r="25" spans="1:17" ht="29.25" customHeight="1" thickBot="1">
      <c r="A25" s="1116"/>
      <c r="B25" s="1117"/>
      <c r="C25" s="1117"/>
      <c r="D25" s="1117"/>
      <c r="E25" s="1118"/>
      <c r="F25" s="1120"/>
      <c r="G25" s="1122"/>
      <c r="H25" s="495" t="s">
        <v>109</v>
      </c>
      <c r="I25" s="64"/>
      <c r="J25" s="482" t="s">
        <v>10</v>
      </c>
      <c r="K25" s="274" t="s">
        <v>110</v>
      </c>
      <c r="L25" s="303" t="s">
        <v>109</v>
      </c>
      <c r="M25" s="13" t="s">
        <v>12</v>
      </c>
      <c r="N25" s="14" t="s">
        <v>94</v>
      </c>
      <c r="O25" s="463" t="s">
        <v>13</v>
      </c>
      <c r="P25" s="16" t="s">
        <v>14</v>
      </c>
      <c r="Q25" s="16" t="s">
        <v>120</v>
      </c>
    </row>
    <row r="26" spans="1:17" ht="29.25" customHeight="1" thickBot="1">
      <c r="A26" s="1138" t="s">
        <v>47</v>
      </c>
      <c r="B26" s="210" t="s">
        <v>17</v>
      </c>
      <c r="C26" s="1141" t="s">
        <v>48</v>
      </c>
      <c r="D26" s="1142"/>
      <c r="E26" s="178"/>
      <c r="F26" s="243">
        <v>260087000</v>
      </c>
      <c r="G26" s="211">
        <v>290421000</v>
      </c>
      <c r="H26" s="211">
        <v>251121500</v>
      </c>
      <c r="I26" s="211">
        <f t="shared" ref="I26:I27" si="14">H26-K26</f>
        <v>250911000</v>
      </c>
      <c r="J26" s="492">
        <f>SUM(H26-F26)</f>
        <v>-8965500</v>
      </c>
      <c r="K26" s="213">
        <v>210500</v>
      </c>
      <c r="L26" s="333">
        <f t="shared" ref="L26:L27" si="15">SUM(G26-H26+K26)</f>
        <v>39510000</v>
      </c>
      <c r="M26" s="496">
        <f t="shared" ref="M26:M28" si="16">ROUND(I26/G26,4)</f>
        <v>0.86399999999999999</v>
      </c>
      <c r="N26" s="497">
        <v>0.86939999999999995</v>
      </c>
      <c r="O26" s="464">
        <f>SUM(M26-N26)*100</f>
        <v>-0.53999999999999604</v>
      </c>
      <c r="P26" s="214">
        <f>ROUND(H26/F26,4)</f>
        <v>0.96550000000000002</v>
      </c>
      <c r="Q26" s="184">
        <v>0.98299999999999998</v>
      </c>
    </row>
    <row r="27" spans="1:17" ht="29.25" customHeight="1" thickBot="1">
      <c r="A27" s="1139"/>
      <c r="B27" s="334" t="s">
        <v>38</v>
      </c>
      <c r="C27" s="1143" t="s">
        <v>48</v>
      </c>
      <c r="D27" s="1144"/>
      <c r="E27" s="335"/>
      <c r="F27" s="358">
        <v>6341000</v>
      </c>
      <c r="G27" s="336">
        <v>35625025</v>
      </c>
      <c r="H27" s="336">
        <v>4806563</v>
      </c>
      <c r="I27" s="336">
        <f t="shared" si="14"/>
        <v>4806563</v>
      </c>
      <c r="J27" s="493">
        <f>SUM(H27-F27)</f>
        <v>-1534437</v>
      </c>
      <c r="K27" s="338">
        <v>0</v>
      </c>
      <c r="L27" s="339">
        <f t="shared" si="15"/>
        <v>30818462</v>
      </c>
      <c r="M27" s="514">
        <f t="shared" si="16"/>
        <v>0.13489999999999999</v>
      </c>
      <c r="N27" s="515">
        <v>0.16370000000000001</v>
      </c>
      <c r="O27" s="475">
        <f>SUM(M27-N27)*100</f>
        <v>-2.8800000000000021</v>
      </c>
      <c r="P27" s="343">
        <f>ROUND(H27/F27,4)</f>
        <v>0.75800000000000001</v>
      </c>
      <c r="Q27" s="459">
        <v>0.18490000000000001</v>
      </c>
    </row>
    <row r="28" spans="1:17" ht="29.25" customHeight="1" thickTop="1" thickBot="1">
      <c r="A28" s="1140"/>
      <c r="B28" s="1116" t="s">
        <v>45</v>
      </c>
      <c r="C28" s="1117"/>
      <c r="D28" s="1117"/>
      <c r="E28" s="1118"/>
      <c r="F28" s="304">
        <f>SUM(F26:F27)</f>
        <v>266428000</v>
      </c>
      <c r="G28" s="81">
        <f>SUM(G26:G27)</f>
        <v>326046025</v>
      </c>
      <c r="H28" s="81">
        <f t="shared" ref="H28:L28" si="17">SUM(H26:H27)</f>
        <v>255928063</v>
      </c>
      <c r="I28" s="81">
        <f t="shared" si="17"/>
        <v>255717563</v>
      </c>
      <c r="J28" s="489">
        <f t="shared" si="17"/>
        <v>-10499937</v>
      </c>
      <c r="K28" s="82">
        <f t="shared" si="17"/>
        <v>210500</v>
      </c>
      <c r="L28" s="305">
        <f t="shared" si="17"/>
        <v>70328462</v>
      </c>
      <c r="M28" s="512">
        <f t="shared" si="16"/>
        <v>0.7843</v>
      </c>
      <c r="N28" s="513">
        <v>0.78139999999999998</v>
      </c>
      <c r="O28" s="473">
        <f>SUM(M28-N28)*100</f>
        <v>0.29000000000000137</v>
      </c>
      <c r="P28" s="95">
        <f>ROUND(H28/F28,4)</f>
        <v>0.96060000000000001</v>
      </c>
      <c r="Q28" s="95">
        <v>0.88339999999999996</v>
      </c>
    </row>
    <row r="29" spans="1:17" ht="24" customHeight="1" thickBot="1">
      <c r="A29" s="73"/>
      <c r="B29" s="73"/>
      <c r="C29" s="73"/>
      <c r="D29" s="73"/>
      <c r="E29" s="74"/>
      <c r="M29" s="75"/>
      <c r="N29" s="76"/>
      <c r="O29" s="474"/>
      <c r="P29" s="75"/>
      <c r="Q29" s="75"/>
    </row>
    <row r="30" spans="1:17" ht="29.25" customHeight="1">
      <c r="A30" s="1113" t="s">
        <v>104</v>
      </c>
      <c r="B30" s="1114"/>
      <c r="C30" s="1114"/>
      <c r="D30" s="1114"/>
      <c r="E30" s="1115"/>
      <c r="F30" s="1119" t="s">
        <v>1</v>
      </c>
      <c r="G30" s="1121" t="s">
        <v>2</v>
      </c>
      <c r="H30" s="6" t="s">
        <v>112</v>
      </c>
      <c r="I30" s="63"/>
      <c r="J30" s="481" t="s">
        <v>4</v>
      </c>
      <c r="K30" s="651" t="s">
        <v>5</v>
      </c>
      <c r="L30" s="652" t="s">
        <v>113</v>
      </c>
      <c r="M30" s="1123" t="s">
        <v>7</v>
      </c>
      <c r="N30" s="1124"/>
      <c r="O30" s="462" t="s">
        <v>95</v>
      </c>
      <c r="P30" s="9" t="s">
        <v>8</v>
      </c>
      <c r="Q30" s="9" t="s">
        <v>9</v>
      </c>
    </row>
    <row r="31" spans="1:17" ht="29.25" customHeight="1" thickBot="1">
      <c r="A31" s="1116"/>
      <c r="B31" s="1117"/>
      <c r="C31" s="1117"/>
      <c r="D31" s="1117"/>
      <c r="E31" s="1118"/>
      <c r="F31" s="1120"/>
      <c r="G31" s="1122"/>
      <c r="H31" s="495" t="s">
        <v>109</v>
      </c>
      <c r="I31" s="64"/>
      <c r="J31" s="482" t="s">
        <v>10</v>
      </c>
      <c r="K31" s="274" t="s">
        <v>110</v>
      </c>
      <c r="L31" s="303" t="s">
        <v>109</v>
      </c>
      <c r="M31" s="13" t="s">
        <v>12</v>
      </c>
      <c r="N31" s="14" t="s">
        <v>94</v>
      </c>
      <c r="O31" s="463" t="s">
        <v>13</v>
      </c>
      <c r="P31" s="16" t="s">
        <v>14</v>
      </c>
      <c r="Q31" s="16" t="s">
        <v>120</v>
      </c>
    </row>
    <row r="32" spans="1:17" ht="29.25" customHeight="1" thickBot="1">
      <c r="A32" s="1125" t="s">
        <v>49</v>
      </c>
      <c r="B32" s="215" t="s">
        <v>50</v>
      </c>
      <c r="C32" s="1128" t="s">
        <v>51</v>
      </c>
      <c r="D32" s="1129"/>
      <c r="E32" s="216"/>
      <c r="F32" s="243">
        <v>230932000</v>
      </c>
      <c r="G32" s="211">
        <v>238840400</v>
      </c>
      <c r="H32" s="211">
        <v>201491000</v>
      </c>
      <c r="I32" s="345">
        <f t="shared" ref="I32" si="18">H32-K32</f>
        <v>200912900</v>
      </c>
      <c r="J32" s="483">
        <f>SUM(H32-F32)</f>
        <v>-29441000</v>
      </c>
      <c r="K32" s="231">
        <v>578100</v>
      </c>
      <c r="L32" s="346">
        <f>SUM(G32-H32)</f>
        <v>37349400</v>
      </c>
      <c r="M32" s="496">
        <f t="shared" ref="M32:M34" si="19">ROUND(I32/G32,4)</f>
        <v>0.84119999999999995</v>
      </c>
      <c r="N32" s="516">
        <v>0.83489999999999998</v>
      </c>
      <c r="O32" s="464">
        <f>SUM(M32-N32)*100</f>
        <v>0.62999999999999723</v>
      </c>
      <c r="P32" s="214">
        <f>ROUND(H32/F32,4)</f>
        <v>0.87250000000000005</v>
      </c>
      <c r="Q32" s="460">
        <v>0.99850000000000005</v>
      </c>
    </row>
    <row r="33" spans="1:17" ht="29.25" customHeight="1" thickBot="1">
      <c r="A33" s="1126"/>
      <c r="B33" s="347" t="s">
        <v>38</v>
      </c>
      <c r="C33" s="1132" t="s">
        <v>51</v>
      </c>
      <c r="D33" s="1133"/>
      <c r="E33" s="335"/>
      <c r="F33" s="359">
        <v>149000</v>
      </c>
      <c r="G33" s="348">
        <v>620700</v>
      </c>
      <c r="H33" s="348">
        <v>207300</v>
      </c>
      <c r="I33" s="348">
        <f>H33-K33</f>
        <v>207300</v>
      </c>
      <c r="J33" s="494">
        <f>SUM(H33-F33)</f>
        <v>58300</v>
      </c>
      <c r="K33" s="350">
        <v>0</v>
      </c>
      <c r="L33" s="339">
        <f>SUM(G33-H33)</f>
        <v>413400</v>
      </c>
      <c r="M33" s="514">
        <f t="shared" si="19"/>
        <v>0.33400000000000002</v>
      </c>
      <c r="N33" s="515">
        <v>0.36749999999999999</v>
      </c>
      <c r="O33" s="475">
        <f>SUM(M33-N33)*100</f>
        <v>-3.3499999999999974</v>
      </c>
      <c r="P33" s="343">
        <f>ROUND(H33/F33,4)</f>
        <v>1.3913</v>
      </c>
      <c r="Q33" s="459">
        <v>0.4602</v>
      </c>
    </row>
    <row r="34" spans="1:17" ht="29.25" customHeight="1" thickTop="1" thickBot="1">
      <c r="A34" s="1127"/>
      <c r="B34" s="1116" t="s">
        <v>52</v>
      </c>
      <c r="C34" s="1117"/>
      <c r="D34" s="1117"/>
      <c r="E34" s="1118"/>
      <c r="F34" s="304">
        <f>SUM(F32:F33)</f>
        <v>231081000</v>
      </c>
      <c r="G34" s="81">
        <f>SUM(G32:G33)</f>
        <v>239461100</v>
      </c>
      <c r="H34" s="81">
        <f t="shared" ref="H34:L34" si="20">SUM(H32:H33)</f>
        <v>201698300</v>
      </c>
      <c r="I34" s="81">
        <f t="shared" si="20"/>
        <v>201120200</v>
      </c>
      <c r="J34" s="489">
        <f t="shared" si="20"/>
        <v>-29382700</v>
      </c>
      <c r="K34" s="82">
        <f t="shared" si="20"/>
        <v>578100</v>
      </c>
      <c r="L34" s="81">
        <f t="shared" si="20"/>
        <v>37762800</v>
      </c>
      <c r="M34" s="512">
        <f t="shared" si="19"/>
        <v>0.83989999999999998</v>
      </c>
      <c r="N34" s="513">
        <v>0.83350000000000002</v>
      </c>
      <c r="O34" s="473">
        <f>SUM(M34-N34)*100</f>
        <v>0.63999999999999613</v>
      </c>
      <c r="P34" s="95">
        <f>ROUND(H34/F34,4)</f>
        <v>0.87280000000000002</v>
      </c>
      <c r="Q34" s="95">
        <v>0.99680000000000002</v>
      </c>
    </row>
    <row r="35" spans="1:17" ht="24" customHeight="1" thickBot="1">
      <c r="A35" s="83"/>
      <c r="B35" s="84"/>
      <c r="C35" s="84"/>
      <c r="D35" s="84"/>
      <c r="E35" s="84"/>
      <c r="M35" s="85"/>
      <c r="N35" s="86"/>
      <c r="O35" s="476"/>
      <c r="P35" s="86"/>
      <c r="Q35" s="87"/>
    </row>
    <row r="36" spans="1:17" ht="29.25" customHeight="1">
      <c r="A36" s="1113" t="s">
        <v>104</v>
      </c>
      <c r="B36" s="1114"/>
      <c r="C36" s="1114"/>
      <c r="D36" s="1114"/>
      <c r="E36" s="1115"/>
      <c r="F36" s="1119" t="s">
        <v>1</v>
      </c>
      <c r="G36" s="1121" t="s">
        <v>2</v>
      </c>
      <c r="H36" s="6" t="s">
        <v>112</v>
      </c>
      <c r="I36" s="63"/>
      <c r="J36" s="481" t="s">
        <v>4</v>
      </c>
      <c r="K36" s="651" t="s">
        <v>5</v>
      </c>
      <c r="L36" s="652" t="s">
        <v>113</v>
      </c>
      <c r="M36" s="1123" t="s">
        <v>7</v>
      </c>
      <c r="N36" s="1124"/>
      <c r="O36" s="462" t="s">
        <v>95</v>
      </c>
      <c r="P36" s="9" t="s">
        <v>8</v>
      </c>
      <c r="Q36" s="9" t="s">
        <v>9</v>
      </c>
    </row>
    <row r="37" spans="1:17" ht="29.25" customHeight="1" thickBot="1">
      <c r="A37" s="1116"/>
      <c r="B37" s="1117"/>
      <c r="C37" s="1117"/>
      <c r="D37" s="1117"/>
      <c r="E37" s="1118"/>
      <c r="F37" s="1120"/>
      <c r="G37" s="1122"/>
      <c r="H37" s="495" t="s">
        <v>109</v>
      </c>
      <c r="I37" s="64"/>
      <c r="J37" s="482" t="s">
        <v>10</v>
      </c>
      <c r="K37" s="274" t="s">
        <v>110</v>
      </c>
      <c r="L37" s="303" t="s">
        <v>109</v>
      </c>
      <c r="M37" s="13" t="s">
        <v>12</v>
      </c>
      <c r="N37" s="14" t="s">
        <v>94</v>
      </c>
      <c r="O37" s="463" t="s">
        <v>13</v>
      </c>
      <c r="P37" s="16" t="s">
        <v>14</v>
      </c>
      <c r="Q37" s="16" t="s">
        <v>120</v>
      </c>
    </row>
    <row r="38" spans="1:17" ht="29.25" customHeight="1" thickBot="1">
      <c r="A38" s="1125" t="s">
        <v>53</v>
      </c>
      <c r="B38" s="215" t="s">
        <v>50</v>
      </c>
      <c r="C38" s="1128" t="s">
        <v>54</v>
      </c>
      <c r="D38" s="1129"/>
      <c r="E38" s="216"/>
      <c r="F38" s="243">
        <v>176542000</v>
      </c>
      <c r="G38" s="211">
        <v>189594700</v>
      </c>
      <c r="H38" s="211">
        <v>162525800</v>
      </c>
      <c r="I38" s="211">
        <f t="shared" ref="I38:I39" si="21">H38-K38</f>
        <v>162104000</v>
      </c>
      <c r="J38" s="492">
        <f>SUM(H38-F38)</f>
        <v>-14016200</v>
      </c>
      <c r="K38" s="213">
        <v>421800</v>
      </c>
      <c r="L38" s="261">
        <f>SUM(G38-H38)</f>
        <v>27068900</v>
      </c>
      <c r="M38" s="517">
        <f t="shared" ref="M38:M40" si="22">ROUND(I38/G38,4)</f>
        <v>0.85499999999999998</v>
      </c>
      <c r="N38" s="516">
        <v>0.84660000000000002</v>
      </c>
      <c r="O38" s="477">
        <f>SUM(M38-N38)*100</f>
        <v>0.83999999999999631</v>
      </c>
      <c r="P38" s="223">
        <f>ROUND(H38/F38,4)</f>
        <v>0.92059999999999997</v>
      </c>
      <c r="Q38" s="460">
        <v>0.99919999999999998</v>
      </c>
    </row>
    <row r="39" spans="1:17" ht="29.25" customHeight="1" thickBot="1">
      <c r="A39" s="1126"/>
      <c r="B39" s="351" t="s">
        <v>38</v>
      </c>
      <c r="C39" s="1130" t="s">
        <v>54</v>
      </c>
      <c r="D39" s="1131"/>
      <c r="E39" s="352"/>
      <c r="F39" s="358">
        <v>377000</v>
      </c>
      <c r="G39" s="353">
        <v>225504</v>
      </c>
      <c r="H39" s="353">
        <v>159204</v>
      </c>
      <c r="I39" s="353">
        <f t="shared" si="21"/>
        <v>159204</v>
      </c>
      <c r="J39" s="493">
        <f>SUM(H39-F39)</f>
        <v>-217796</v>
      </c>
      <c r="K39" s="338">
        <v>0</v>
      </c>
      <c r="L39" s="321">
        <f>SUM(G39-H39)</f>
        <v>66300</v>
      </c>
      <c r="M39" s="510">
        <f t="shared" si="22"/>
        <v>0.70599999999999996</v>
      </c>
      <c r="N39" s="511">
        <v>0.8216</v>
      </c>
      <c r="O39" s="475">
        <f>SUM(M39-N39)*100</f>
        <v>-11.560000000000004</v>
      </c>
      <c r="P39" s="325">
        <f>ROUND(H39/F39,4)</f>
        <v>0.42230000000000001</v>
      </c>
      <c r="Q39" s="325">
        <v>0.84960000000000002</v>
      </c>
    </row>
    <row r="40" spans="1:17" ht="29.25" customHeight="1" thickTop="1" thickBot="1">
      <c r="A40" s="1127"/>
      <c r="B40" s="1116" t="s">
        <v>52</v>
      </c>
      <c r="C40" s="1117"/>
      <c r="D40" s="1117"/>
      <c r="E40" s="1118"/>
      <c r="F40" s="304">
        <f>SUM(F38:F39)</f>
        <v>176919000</v>
      </c>
      <c r="G40" s="81">
        <f>SUM(G38:G39)</f>
        <v>189820204</v>
      </c>
      <c r="H40" s="81">
        <f t="shared" ref="H40:L40" si="23">SUM(H38:H39)</f>
        <v>162685004</v>
      </c>
      <c r="I40" s="81">
        <f t="shared" si="23"/>
        <v>162263204</v>
      </c>
      <c r="J40" s="489">
        <f t="shared" si="23"/>
        <v>-14233996</v>
      </c>
      <c r="K40" s="82">
        <f t="shared" si="23"/>
        <v>421800</v>
      </c>
      <c r="L40" s="81">
        <f t="shared" si="23"/>
        <v>27135200</v>
      </c>
      <c r="M40" s="512">
        <f t="shared" si="22"/>
        <v>0.8548</v>
      </c>
      <c r="N40" s="513">
        <v>0.84650000000000003</v>
      </c>
      <c r="O40" s="478">
        <f>SUM(M40-N40)*100</f>
        <v>0.82999999999999741</v>
      </c>
      <c r="P40" s="95">
        <f>ROUND(H40/F40,4)</f>
        <v>0.91949999999999998</v>
      </c>
      <c r="Q40" s="95">
        <v>0.99839999999999995</v>
      </c>
    </row>
  </sheetData>
  <mergeCells count="48">
    <mergeCell ref="A36:E37"/>
    <mergeCell ref="F36:F37"/>
    <mergeCell ref="G36:G37"/>
    <mergeCell ref="M36:N36"/>
    <mergeCell ref="A38:A40"/>
    <mergeCell ref="C38:D38"/>
    <mergeCell ref="C39:D39"/>
    <mergeCell ref="B40:E40"/>
    <mergeCell ref="G30:G31"/>
    <mergeCell ref="M30:N30"/>
    <mergeCell ref="A32:A34"/>
    <mergeCell ref="C32:D32"/>
    <mergeCell ref="C33:D33"/>
    <mergeCell ref="B34:E34"/>
    <mergeCell ref="F30:F31"/>
    <mergeCell ref="A26:A28"/>
    <mergeCell ref="C26:D26"/>
    <mergeCell ref="C27:D27"/>
    <mergeCell ref="B28:E28"/>
    <mergeCell ref="A30:E31"/>
    <mergeCell ref="M24:N24"/>
    <mergeCell ref="B16:B20"/>
    <mergeCell ref="C16:D16"/>
    <mergeCell ref="C17:D17"/>
    <mergeCell ref="C18:D18"/>
    <mergeCell ref="C19:D19"/>
    <mergeCell ref="C20:D20"/>
    <mergeCell ref="B21:E21"/>
    <mergeCell ref="B22:E22"/>
    <mergeCell ref="A24:E25"/>
    <mergeCell ref="F24:F25"/>
    <mergeCell ref="G24:G25"/>
    <mergeCell ref="A1:H1"/>
    <mergeCell ref="A3:E4"/>
    <mergeCell ref="F3:F4"/>
    <mergeCell ref="G3:G4"/>
    <mergeCell ref="C10:D10"/>
    <mergeCell ref="M3:N3"/>
    <mergeCell ref="A5:A22"/>
    <mergeCell ref="B5:B14"/>
    <mergeCell ref="C5:D5"/>
    <mergeCell ref="C6:D6"/>
    <mergeCell ref="C7:D7"/>
    <mergeCell ref="B15:E15"/>
    <mergeCell ref="C11:D11"/>
    <mergeCell ref="C12:D12"/>
    <mergeCell ref="C13:D13"/>
    <mergeCell ref="C14:D14"/>
  </mergeCells>
  <phoneticPr fontId="3"/>
  <printOptions horizontalCentered="1"/>
  <pageMargins left="0.19685039370078741" right="0.19685039370078741" top="0.59055118110236227" bottom="0.19685039370078741" header="0.31496062992125984" footer="0.31496062992125984"/>
  <pageSetup paperSize="9" scale="50" fitToWidth="0" fitToHeight="0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70"/>
  <sheetViews>
    <sheetView view="pageBreakPreview" zoomScale="85" zoomScaleNormal="100" zoomScaleSheetLayoutView="85" workbookViewId="0">
      <selection activeCell="A2" sqref="A2"/>
    </sheetView>
  </sheetViews>
  <sheetFormatPr defaultColWidth="9" defaultRowHeight="13.5"/>
  <cols>
    <col min="1" max="1" width="12.75" style="653" bestFit="1" customWidth="1"/>
    <col min="2" max="2" width="3.875" style="653" customWidth="1"/>
    <col min="3" max="4" width="13.625" style="653" customWidth="1"/>
    <col min="5" max="5" width="3.875" style="653" customWidth="1"/>
    <col min="6" max="7" width="13.625" style="653" customWidth="1"/>
    <col min="8" max="8" width="3.875" style="653" customWidth="1"/>
    <col min="9" max="10" width="13.625" style="653" customWidth="1"/>
    <col min="11" max="11" width="3.875" style="653" customWidth="1"/>
    <col min="12" max="17" width="13.625" style="653" customWidth="1"/>
    <col min="18" max="18" width="3.875" style="653" customWidth="1"/>
    <col min="19" max="16384" width="9" style="653"/>
  </cols>
  <sheetData>
    <row r="1" spans="1:18" ht="21" customHeight="1" thickBot="1">
      <c r="A1" s="787" t="s">
        <v>118</v>
      </c>
      <c r="B1" s="787"/>
      <c r="C1" s="787"/>
      <c r="D1" s="787"/>
      <c r="E1" s="787"/>
      <c r="F1" s="787"/>
      <c r="G1" s="787"/>
      <c r="H1" s="787"/>
      <c r="I1" s="787"/>
      <c r="J1" s="787"/>
      <c r="K1" s="787"/>
      <c r="L1" s="787"/>
      <c r="M1" s="787"/>
      <c r="N1" s="787"/>
      <c r="O1" s="787"/>
      <c r="P1" s="787"/>
      <c r="Q1" s="1251" t="s">
        <v>130</v>
      </c>
      <c r="R1" s="1251"/>
    </row>
    <row r="2" spans="1:18">
      <c r="B2" s="654"/>
      <c r="C2" s="1222" t="s">
        <v>56</v>
      </c>
      <c r="D2" s="1223"/>
      <c r="E2" s="654"/>
      <c r="F2" s="1224" t="s">
        <v>123</v>
      </c>
      <c r="G2" s="1223"/>
      <c r="H2" s="654"/>
      <c r="I2" s="1224" t="s">
        <v>116</v>
      </c>
      <c r="J2" s="1223"/>
      <c r="K2" s="655"/>
      <c r="L2" s="1222" t="s">
        <v>105</v>
      </c>
      <c r="M2" s="1223"/>
      <c r="N2" s="1224" t="s">
        <v>57</v>
      </c>
      <c r="O2" s="1223"/>
      <c r="P2" s="1225" t="s">
        <v>59</v>
      </c>
      <c r="Q2" s="1226"/>
      <c r="R2" s="1227"/>
    </row>
    <row r="3" spans="1:18">
      <c r="B3" s="656"/>
      <c r="C3" s="657" t="s">
        <v>69</v>
      </c>
      <c r="D3" s="658" t="s">
        <v>115</v>
      </c>
      <c r="E3" s="659"/>
      <c r="F3" s="657" t="s">
        <v>69</v>
      </c>
      <c r="G3" s="658" t="s">
        <v>115</v>
      </c>
      <c r="H3" s="659"/>
      <c r="I3" s="657" t="s">
        <v>69</v>
      </c>
      <c r="J3" s="658" t="s">
        <v>115</v>
      </c>
      <c r="K3" s="656"/>
      <c r="L3" s="657" t="s">
        <v>69</v>
      </c>
      <c r="M3" s="658" t="s">
        <v>115</v>
      </c>
      <c r="N3" s="657" t="s">
        <v>69</v>
      </c>
      <c r="O3" s="658" t="s">
        <v>115</v>
      </c>
      <c r="P3" s="657" t="s">
        <v>69</v>
      </c>
      <c r="Q3" s="660" t="s">
        <v>115</v>
      </c>
      <c r="R3" s="661"/>
    </row>
    <row r="4" spans="1:18">
      <c r="B4" s="662" t="s">
        <v>60</v>
      </c>
      <c r="C4" s="663"/>
      <c r="D4" s="664"/>
      <c r="E4" s="665" t="s">
        <v>124</v>
      </c>
      <c r="F4" s="666">
        <f>F6*I57</f>
        <v>522411894.04939997</v>
      </c>
      <c r="G4" s="667">
        <f>ROUND(G6*I57,0)</f>
        <v>517593655</v>
      </c>
      <c r="H4" s="662"/>
      <c r="I4" s="668">
        <v>35882100</v>
      </c>
      <c r="J4" s="669">
        <v>35509500</v>
      </c>
      <c r="K4" s="662" t="s">
        <v>61</v>
      </c>
      <c r="L4" s="668">
        <v>24660300</v>
      </c>
      <c r="M4" s="669">
        <v>19964700</v>
      </c>
      <c r="N4" s="668">
        <v>220797400</v>
      </c>
      <c r="O4" s="669">
        <v>184998100</v>
      </c>
      <c r="P4" s="668">
        <v>121350800</v>
      </c>
      <c r="Q4" s="670">
        <v>101087000</v>
      </c>
      <c r="R4" s="662" t="s">
        <v>61</v>
      </c>
    </row>
    <row r="5" spans="1:18" ht="14.25" thickBot="1">
      <c r="B5" s="662" t="s">
        <v>60</v>
      </c>
      <c r="C5" s="671"/>
      <c r="D5" s="672"/>
      <c r="E5" s="673" t="s">
        <v>125</v>
      </c>
      <c r="F5" s="674">
        <f>F6*I58</f>
        <v>49621305.950600021</v>
      </c>
      <c r="G5" s="675">
        <f>ROUND(G6*I58,0)</f>
        <v>49163645</v>
      </c>
      <c r="H5" s="676"/>
      <c r="I5" s="677"/>
      <c r="J5" s="678"/>
      <c r="K5" s="676" t="s">
        <v>62</v>
      </c>
      <c r="L5" s="677">
        <v>265760700</v>
      </c>
      <c r="M5" s="678">
        <v>231156800</v>
      </c>
      <c r="N5" s="677">
        <v>18043000</v>
      </c>
      <c r="O5" s="678">
        <v>16492900</v>
      </c>
      <c r="P5" s="677">
        <v>69160000</v>
      </c>
      <c r="Q5" s="679">
        <v>61438800</v>
      </c>
      <c r="R5" s="676" t="s">
        <v>62</v>
      </c>
    </row>
    <row r="6" spans="1:18" ht="15" thickTop="1" thickBot="1">
      <c r="B6" s="662" t="s">
        <v>60</v>
      </c>
      <c r="C6" s="671"/>
      <c r="D6" s="672"/>
      <c r="E6" s="680" t="s">
        <v>75</v>
      </c>
      <c r="F6" s="681">
        <v>572033200</v>
      </c>
      <c r="G6" s="682">
        <v>566757300</v>
      </c>
      <c r="H6" s="683" t="s">
        <v>75</v>
      </c>
      <c r="I6" s="684">
        <f>SUM(I4:I5)</f>
        <v>35882100</v>
      </c>
      <c r="J6" s="685">
        <f>SUM(J4:J5)</f>
        <v>35509500</v>
      </c>
      <c r="K6" s="683" t="s">
        <v>75</v>
      </c>
      <c r="L6" s="684">
        <f t="shared" ref="L6:Q6" si="0">SUM(L4:L5)</f>
        <v>290421000</v>
      </c>
      <c r="M6" s="685">
        <f t="shared" si="0"/>
        <v>251121500</v>
      </c>
      <c r="N6" s="684">
        <f t="shared" si="0"/>
        <v>238840400</v>
      </c>
      <c r="O6" s="685">
        <f t="shared" si="0"/>
        <v>201491000</v>
      </c>
      <c r="P6" s="684">
        <f t="shared" si="0"/>
        <v>190510800</v>
      </c>
      <c r="Q6" s="686">
        <f t="shared" si="0"/>
        <v>162525800</v>
      </c>
      <c r="R6" s="683" t="s">
        <v>75</v>
      </c>
    </row>
    <row r="7" spans="1:18" ht="13.5" customHeight="1">
      <c r="B7" s="662" t="s">
        <v>60</v>
      </c>
      <c r="C7" s="671"/>
      <c r="D7" s="672"/>
      <c r="E7" s="1246" t="s">
        <v>129</v>
      </c>
      <c r="F7" s="687"/>
      <c r="G7" s="688"/>
      <c r="H7" s="1246" t="s">
        <v>129</v>
      </c>
      <c r="I7" s="687"/>
      <c r="J7" s="688"/>
      <c r="K7" s="1246" t="s">
        <v>129</v>
      </c>
      <c r="L7" s="687"/>
      <c r="M7" s="688"/>
      <c r="N7" s="687"/>
      <c r="O7" s="688"/>
      <c r="P7" s="687"/>
      <c r="Q7" s="689"/>
      <c r="R7" s="1246" t="s">
        <v>129</v>
      </c>
    </row>
    <row r="8" spans="1:18" ht="13.5" customHeight="1">
      <c r="B8" s="662" t="s">
        <v>60</v>
      </c>
      <c r="C8" s="671"/>
      <c r="D8" s="672"/>
      <c r="E8" s="1247"/>
      <c r="F8" s="729" t="s">
        <v>124</v>
      </c>
      <c r="G8" s="797">
        <f>ROUND(G10*I57,0)</f>
        <v>27215</v>
      </c>
      <c r="H8" s="1247"/>
      <c r="I8" s="671"/>
      <c r="J8" s="672">
        <v>0</v>
      </c>
      <c r="K8" s="1247"/>
      <c r="L8" s="729" t="s">
        <v>61</v>
      </c>
      <c r="M8" s="672">
        <v>40100</v>
      </c>
      <c r="N8" s="729" t="s">
        <v>61</v>
      </c>
      <c r="O8" s="672">
        <v>512600</v>
      </c>
      <c r="P8" s="729" t="s">
        <v>61</v>
      </c>
      <c r="Q8" s="670">
        <v>367800</v>
      </c>
      <c r="R8" s="1247"/>
    </row>
    <row r="9" spans="1:18" ht="14.25" thickBot="1">
      <c r="B9" s="662" t="s">
        <v>60</v>
      </c>
      <c r="C9" s="671"/>
      <c r="D9" s="672"/>
      <c r="E9" s="1248"/>
      <c r="F9" s="781" t="s">
        <v>125</v>
      </c>
      <c r="G9" s="796">
        <f>ROUND(G10*I58,0)</f>
        <v>2585</v>
      </c>
      <c r="H9" s="1248"/>
      <c r="I9" s="691"/>
      <c r="J9" s="692"/>
      <c r="K9" s="1248"/>
      <c r="L9" s="781" t="s">
        <v>62</v>
      </c>
      <c r="M9" s="692">
        <v>170400</v>
      </c>
      <c r="N9" s="781" t="s">
        <v>62</v>
      </c>
      <c r="O9" s="692">
        <v>65500</v>
      </c>
      <c r="P9" s="781" t="s">
        <v>62</v>
      </c>
      <c r="Q9" s="693">
        <v>54000</v>
      </c>
      <c r="R9" s="1248"/>
    </row>
    <row r="10" spans="1:18" ht="15" thickTop="1" thickBot="1">
      <c r="B10" s="662" t="s">
        <v>60</v>
      </c>
      <c r="C10" s="671"/>
      <c r="D10" s="672"/>
      <c r="E10" s="782" t="s">
        <v>75</v>
      </c>
      <c r="F10" s="694"/>
      <c r="G10" s="695">
        <v>29800</v>
      </c>
      <c r="H10" s="782" t="s">
        <v>75</v>
      </c>
      <c r="I10" s="694"/>
      <c r="J10" s="696">
        <f>SUM(J8:J9)</f>
        <v>0</v>
      </c>
      <c r="K10" s="782" t="s">
        <v>75</v>
      </c>
      <c r="L10" s="694"/>
      <c r="M10" s="696">
        <f>SUM(M8:M9)</f>
        <v>210500</v>
      </c>
      <c r="N10" s="694"/>
      <c r="O10" s="696">
        <f>SUM(O8:O9)</f>
        <v>578100</v>
      </c>
      <c r="P10" s="694"/>
      <c r="Q10" s="697">
        <f>SUM(Q8:Q9)</f>
        <v>421800</v>
      </c>
      <c r="R10" s="782" t="s">
        <v>75</v>
      </c>
    </row>
    <row r="11" spans="1:18" ht="13.5" customHeight="1">
      <c r="B11" s="662" t="s">
        <v>60</v>
      </c>
      <c r="C11" s="671"/>
      <c r="D11" s="672"/>
      <c r="E11" s="698"/>
      <c r="F11" s="1249" t="s">
        <v>126</v>
      </c>
      <c r="G11" s="1249"/>
      <c r="H11" s="698"/>
    </row>
    <row r="12" spans="1:18">
      <c r="B12" s="662" t="s">
        <v>60</v>
      </c>
      <c r="C12" s="671"/>
      <c r="D12" s="672"/>
      <c r="E12" s="698"/>
      <c r="F12" s="1250"/>
      <c r="G12" s="1250"/>
      <c r="H12" s="698"/>
    </row>
    <row r="13" spans="1:18">
      <c r="B13" s="662" t="s">
        <v>60</v>
      </c>
      <c r="C13" s="671"/>
      <c r="D13" s="699"/>
      <c r="E13" s="698"/>
      <c r="F13" s="1250"/>
      <c r="G13" s="1250"/>
      <c r="H13" s="698"/>
    </row>
    <row r="14" spans="1:18">
      <c r="B14" s="662" t="s">
        <v>60</v>
      </c>
      <c r="C14" s="671"/>
      <c r="D14" s="672"/>
      <c r="E14" s="698"/>
      <c r="F14" s="1250"/>
      <c r="G14" s="1250"/>
      <c r="H14" s="698"/>
    </row>
    <row r="15" spans="1:18">
      <c r="B15" s="662" t="s">
        <v>60</v>
      </c>
      <c r="C15" s="671"/>
      <c r="D15" s="672"/>
      <c r="E15" s="698"/>
      <c r="H15" s="698"/>
      <c r="J15" s="700"/>
      <c r="K15" s="700"/>
      <c r="L15" s="1207"/>
      <c r="M15" s="1207"/>
      <c r="N15" s="1207"/>
      <c r="O15" s="1207"/>
      <c r="P15" s="700"/>
    </row>
    <row r="16" spans="1:18" ht="14.25" thickBot="1">
      <c r="B16" s="662" t="s">
        <v>60</v>
      </c>
      <c r="C16" s="671"/>
      <c r="D16" s="672"/>
      <c r="E16" s="698"/>
      <c r="H16" s="1259" t="s">
        <v>97</v>
      </c>
      <c r="I16" s="657" t="s">
        <v>74</v>
      </c>
      <c r="J16" s="700"/>
      <c r="K16" s="700"/>
      <c r="L16" s="701"/>
      <c r="M16" s="702"/>
      <c r="N16" s="702"/>
      <c r="O16" s="702"/>
      <c r="P16" s="700"/>
    </row>
    <row r="17" spans="1:18">
      <c r="B17" s="703"/>
      <c r="C17" s="671"/>
      <c r="D17" s="672"/>
      <c r="E17" s="698"/>
      <c r="H17" s="1260"/>
      <c r="I17" s="788">
        <f>1-I19-I21</f>
        <v>0.60099999999999998</v>
      </c>
      <c r="J17" s="700"/>
      <c r="K17" s="700"/>
      <c r="L17" s="1261" t="s">
        <v>127</v>
      </c>
      <c r="M17" s="1262"/>
      <c r="N17" s="1262"/>
      <c r="O17" s="1263"/>
      <c r="P17" s="700"/>
    </row>
    <row r="18" spans="1:18" ht="14.25" thickBot="1">
      <c r="B18" s="705"/>
      <c r="C18" s="691"/>
      <c r="D18" s="692"/>
      <c r="E18" s="698"/>
      <c r="H18" s="1260"/>
      <c r="I18" s="657" t="s">
        <v>77</v>
      </c>
      <c r="J18" s="700"/>
      <c r="K18" s="700"/>
      <c r="L18" s="706"/>
      <c r="M18" s="657" t="s">
        <v>69</v>
      </c>
      <c r="N18" s="657" t="s">
        <v>70</v>
      </c>
      <c r="O18" s="707" t="s">
        <v>71</v>
      </c>
      <c r="P18" s="700"/>
    </row>
    <row r="19" spans="1:18" ht="14.25" thickTop="1">
      <c r="B19" s="708" t="s">
        <v>75</v>
      </c>
      <c r="C19" s="663">
        <f>SUM(C4:C18)</f>
        <v>0</v>
      </c>
      <c r="D19" s="664">
        <f>SUM(D4:D18)</f>
        <v>0</v>
      </c>
      <c r="E19" s="698"/>
      <c r="F19" s="657" t="s">
        <v>102</v>
      </c>
      <c r="G19" s="657" t="s">
        <v>66</v>
      </c>
      <c r="H19" s="1260"/>
      <c r="I19" s="704">
        <v>0.39300000000000002</v>
      </c>
      <c r="J19" s="700"/>
      <c r="K19" s="700"/>
      <c r="L19" s="709" t="s">
        <v>76</v>
      </c>
      <c r="M19" s="667">
        <f>C23</f>
        <v>876603264</v>
      </c>
      <c r="N19" s="667">
        <f>D23</f>
        <v>779986004</v>
      </c>
      <c r="O19" s="710">
        <f>G23</f>
        <v>1393100</v>
      </c>
      <c r="P19" s="700"/>
    </row>
    <row r="20" spans="1:18">
      <c r="B20" s="662" t="s">
        <v>61</v>
      </c>
      <c r="C20" s="668">
        <v>543761700</v>
      </c>
      <c r="D20" s="672">
        <v>462170700</v>
      </c>
      <c r="F20" s="711">
        <f>D20/C20</f>
        <v>0.8499508148514322</v>
      </c>
      <c r="G20" s="671">
        <v>1014700</v>
      </c>
      <c r="H20" s="1260"/>
      <c r="I20" s="712" t="s">
        <v>82</v>
      </c>
      <c r="J20" s="700"/>
      <c r="K20" s="700"/>
      <c r="L20" s="709" t="s">
        <v>78</v>
      </c>
      <c r="M20" s="667">
        <f>M19*I17</f>
        <v>526838561.66399997</v>
      </c>
      <c r="N20" s="667">
        <f>N19*I17</f>
        <v>468771588.40399998</v>
      </c>
      <c r="O20" s="710">
        <f>O19*I17</f>
        <v>837253.1</v>
      </c>
      <c r="P20" s="700"/>
    </row>
    <row r="21" spans="1:18">
      <c r="B21" s="662" t="s">
        <v>79</v>
      </c>
      <c r="C21" s="668">
        <v>45246700</v>
      </c>
      <c r="D21" s="669">
        <v>36527200</v>
      </c>
      <c r="F21" s="711">
        <f>D21/C21</f>
        <v>0.80728981340075634</v>
      </c>
      <c r="G21" s="671">
        <v>50800</v>
      </c>
      <c r="H21" s="1260"/>
      <c r="I21" s="704">
        <v>6.0000000000000001E-3</v>
      </c>
      <c r="J21" s="700"/>
      <c r="K21" s="700"/>
      <c r="L21" s="709" t="s">
        <v>80</v>
      </c>
      <c r="M21" s="667">
        <f>M19*I19</f>
        <v>344505082.75200003</v>
      </c>
      <c r="N21" s="667">
        <f>N19*I19</f>
        <v>306534499.57200003</v>
      </c>
      <c r="O21" s="710">
        <f>O19*I19</f>
        <v>547488.30000000005</v>
      </c>
      <c r="P21" s="700"/>
    </row>
    <row r="22" spans="1:18" ht="14.25" thickBot="1">
      <c r="B22" s="676" t="s">
        <v>81</v>
      </c>
      <c r="C22" s="677">
        <v>287594864</v>
      </c>
      <c r="D22" s="678">
        <v>281288104</v>
      </c>
      <c r="F22" s="713">
        <f>D22/C22</f>
        <v>0.97807067931505198</v>
      </c>
      <c r="G22" s="691">
        <v>327600</v>
      </c>
      <c r="H22" s="1256" t="s">
        <v>98</v>
      </c>
      <c r="I22" s="657" t="s">
        <v>74</v>
      </c>
      <c r="J22" s="1258" t="s">
        <v>108</v>
      </c>
      <c r="K22" s="700"/>
      <c r="L22" s="714" t="s">
        <v>83</v>
      </c>
      <c r="M22" s="715">
        <f>M19*I21</f>
        <v>5259619.5839999998</v>
      </c>
      <c r="N22" s="715">
        <f>N19*I21</f>
        <v>4679916.0240000002</v>
      </c>
      <c r="O22" s="715">
        <f>O19*I21</f>
        <v>8358.6</v>
      </c>
      <c r="P22" s="700"/>
    </row>
    <row r="23" spans="1:18" ht="15" thickTop="1" thickBot="1">
      <c r="B23" s="716"/>
      <c r="C23" s="717">
        <f>SUM(C19:C22)</f>
        <v>876603264</v>
      </c>
      <c r="D23" s="696">
        <f>SUM(D19:D22)</f>
        <v>779986004</v>
      </c>
      <c r="F23" s="718">
        <f>D23/C23</f>
        <v>0.88978222650104122</v>
      </c>
      <c r="G23" s="719">
        <f>SUM(G20:G22)</f>
        <v>1393100</v>
      </c>
      <c r="H23" s="1257"/>
      <c r="I23" s="704">
        <v>0.60499999999999998</v>
      </c>
      <c r="J23" s="1258"/>
      <c r="L23" s="720"/>
    </row>
    <row r="26" spans="1:18" ht="21" customHeight="1" thickBot="1">
      <c r="A26" s="721" t="s">
        <v>119</v>
      </c>
      <c r="B26" s="721"/>
      <c r="C26" s="721"/>
      <c r="D26" s="721"/>
      <c r="E26" s="721"/>
      <c r="F26" s="721"/>
      <c r="G26" s="721"/>
      <c r="H26" s="721"/>
      <c r="I26" s="721"/>
      <c r="J26" s="721"/>
      <c r="K26" s="721"/>
      <c r="L26" s="721"/>
      <c r="M26" s="721"/>
      <c r="N26" s="721"/>
      <c r="O26" s="721"/>
      <c r="P26" s="721"/>
      <c r="Q26" s="721"/>
      <c r="R26" s="721"/>
    </row>
    <row r="27" spans="1:18">
      <c r="B27" s="1243" t="s">
        <v>56</v>
      </c>
      <c r="C27" s="1244"/>
      <c r="D27" s="1245"/>
      <c r="E27" s="1229" t="s">
        <v>85</v>
      </c>
      <c r="F27" s="1229"/>
      <c r="G27" s="1230"/>
      <c r="H27" s="1228" t="s">
        <v>116</v>
      </c>
      <c r="I27" s="1229"/>
      <c r="J27" s="1230"/>
      <c r="K27" s="1228" t="s">
        <v>117</v>
      </c>
      <c r="L27" s="1229"/>
      <c r="M27" s="1230"/>
      <c r="N27" s="1243" t="s">
        <v>57</v>
      </c>
      <c r="O27" s="1245"/>
      <c r="P27" s="1228" t="s">
        <v>59</v>
      </c>
      <c r="Q27" s="1229"/>
      <c r="R27" s="1230"/>
    </row>
    <row r="28" spans="1:18">
      <c r="B28" s="726" t="s">
        <v>79</v>
      </c>
      <c r="C28" s="723" t="s">
        <v>69</v>
      </c>
      <c r="D28" s="724" t="s">
        <v>115</v>
      </c>
      <c r="E28" s="725" t="s">
        <v>79</v>
      </c>
      <c r="F28" s="723" t="s">
        <v>69</v>
      </c>
      <c r="G28" s="724" t="s">
        <v>115</v>
      </c>
      <c r="H28" s="726" t="s">
        <v>79</v>
      </c>
      <c r="I28" s="723" t="s">
        <v>69</v>
      </c>
      <c r="J28" s="724" t="s">
        <v>115</v>
      </c>
      <c r="K28" s="726" t="s">
        <v>79</v>
      </c>
      <c r="L28" s="723" t="s">
        <v>69</v>
      </c>
      <c r="M28" s="724" t="s">
        <v>115</v>
      </c>
      <c r="N28" s="726" t="s">
        <v>69</v>
      </c>
      <c r="O28" s="724" t="s">
        <v>115</v>
      </c>
      <c r="P28" s="726" t="s">
        <v>69</v>
      </c>
      <c r="Q28" s="723" t="s">
        <v>115</v>
      </c>
      <c r="R28" s="724" t="s">
        <v>79</v>
      </c>
    </row>
    <row r="29" spans="1:18">
      <c r="B29" s="786" t="s">
        <v>61</v>
      </c>
      <c r="C29" s="727"/>
      <c r="D29" s="728"/>
      <c r="E29" s="793">
        <v>6</v>
      </c>
      <c r="F29" s="729">
        <v>2993400</v>
      </c>
      <c r="G29" s="730">
        <v>487000</v>
      </c>
      <c r="H29" s="792">
        <v>6</v>
      </c>
      <c r="I29" s="729">
        <v>243100</v>
      </c>
      <c r="J29" s="730">
        <v>45800</v>
      </c>
      <c r="K29" s="792">
        <v>6</v>
      </c>
      <c r="L29" s="729">
        <v>4529791</v>
      </c>
      <c r="M29" s="730">
        <v>1367200</v>
      </c>
      <c r="N29" s="731">
        <v>346100</v>
      </c>
      <c r="O29" s="730">
        <v>74600</v>
      </c>
      <c r="P29" s="731">
        <v>136513</v>
      </c>
      <c r="Q29" s="690">
        <v>105113</v>
      </c>
      <c r="R29" s="794">
        <v>6</v>
      </c>
    </row>
    <row r="30" spans="1:18">
      <c r="A30" s="732">
        <f>C30-D30</f>
        <v>214800</v>
      </c>
      <c r="B30" s="792">
        <v>6</v>
      </c>
      <c r="C30" s="733">
        <v>292600</v>
      </c>
      <c r="D30" s="672">
        <v>77800</v>
      </c>
      <c r="E30" s="793">
        <v>5</v>
      </c>
      <c r="F30" s="729">
        <v>2658500</v>
      </c>
      <c r="G30" s="730">
        <v>188912</v>
      </c>
      <c r="H30" s="792">
        <v>5</v>
      </c>
      <c r="I30" s="729">
        <v>165673</v>
      </c>
      <c r="J30" s="730">
        <v>14173</v>
      </c>
      <c r="K30" s="792">
        <v>5</v>
      </c>
      <c r="L30" s="729">
        <v>4911980</v>
      </c>
      <c r="M30" s="730">
        <v>547600</v>
      </c>
      <c r="N30" s="731">
        <f>189100+5300</f>
        <v>194400</v>
      </c>
      <c r="O30" s="730">
        <f>50200+5300</f>
        <v>55500</v>
      </c>
      <c r="P30" s="731">
        <v>59500</v>
      </c>
      <c r="Q30" s="690">
        <v>28600</v>
      </c>
      <c r="R30" s="794">
        <v>5</v>
      </c>
    </row>
    <row r="31" spans="1:18">
      <c r="A31" s="732">
        <f>C31-D31</f>
        <v>240700</v>
      </c>
      <c r="B31" s="792">
        <v>5</v>
      </c>
      <c r="C31" s="733">
        <v>240700</v>
      </c>
      <c r="D31" s="672">
        <v>0</v>
      </c>
      <c r="E31" s="793">
        <v>4</v>
      </c>
      <c r="F31" s="729">
        <v>2367050</v>
      </c>
      <c r="G31" s="730">
        <v>78500</v>
      </c>
      <c r="H31" s="792">
        <v>4</v>
      </c>
      <c r="I31" s="729">
        <v>144400</v>
      </c>
      <c r="J31" s="730">
        <v>51600</v>
      </c>
      <c r="K31" s="792">
        <v>4</v>
      </c>
      <c r="L31" s="729">
        <v>3348294</v>
      </c>
      <c r="M31" s="730">
        <v>256500</v>
      </c>
      <c r="N31" s="731">
        <v>71000</v>
      </c>
      <c r="O31" s="730">
        <v>68000</v>
      </c>
      <c r="P31" s="731">
        <v>4000</v>
      </c>
      <c r="Q31" s="690">
        <v>0</v>
      </c>
      <c r="R31" s="794">
        <v>4</v>
      </c>
    </row>
    <row r="32" spans="1:18">
      <c r="A32" s="732">
        <f>C32-D32</f>
        <v>140700</v>
      </c>
      <c r="B32" s="792">
        <v>4</v>
      </c>
      <c r="C32" s="733">
        <v>140700</v>
      </c>
      <c r="D32" s="672">
        <v>0</v>
      </c>
      <c r="E32" s="793">
        <v>3</v>
      </c>
      <c r="F32" s="729">
        <v>1446088</v>
      </c>
      <c r="G32" s="730">
        <v>77488</v>
      </c>
      <c r="H32" s="792">
        <v>3</v>
      </c>
      <c r="I32" s="729">
        <v>66100</v>
      </c>
      <c r="J32" s="730">
        <v>14200</v>
      </c>
      <c r="K32" s="792">
        <v>3</v>
      </c>
      <c r="L32" s="733">
        <v>1948800</v>
      </c>
      <c r="M32" s="730">
        <v>60000</v>
      </c>
      <c r="N32" s="734"/>
      <c r="O32" s="730"/>
      <c r="P32" s="731"/>
      <c r="Q32" s="690"/>
      <c r="R32" s="794">
        <v>3</v>
      </c>
    </row>
    <row r="33" spans="1:19">
      <c r="A33" s="732">
        <f>C33-D33</f>
        <v>0</v>
      </c>
      <c r="B33" s="792">
        <v>3</v>
      </c>
      <c r="C33" s="733"/>
      <c r="D33" s="672"/>
      <c r="E33" s="793">
        <v>2</v>
      </c>
      <c r="F33" s="733">
        <v>1570188</v>
      </c>
      <c r="G33" s="672">
        <v>10800</v>
      </c>
      <c r="H33" s="792">
        <v>2</v>
      </c>
      <c r="I33" s="729">
        <v>40600</v>
      </c>
      <c r="J33" s="730">
        <v>0</v>
      </c>
      <c r="K33" s="792">
        <v>2</v>
      </c>
      <c r="L33" s="733">
        <v>2004408</v>
      </c>
      <c r="M33" s="730">
        <v>173030</v>
      </c>
      <c r="N33" s="734"/>
      <c r="O33" s="730"/>
      <c r="P33" s="731">
        <v>6891</v>
      </c>
      <c r="Q33" s="690">
        <v>6891</v>
      </c>
      <c r="R33" s="794">
        <v>2</v>
      </c>
    </row>
    <row r="34" spans="1:19">
      <c r="A34" s="732"/>
      <c r="B34" s="786" t="s">
        <v>62</v>
      </c>
      <c r="C34" s="733"/>
      <c r="D34" s="672"/>
      <c r="E34" s="793">
        <v>31</v>
      </c>
      <c r="F34" s="733">
        <v>787900</v>
      </c>
      <c r="G34" s="672">
        <v>0</v>
      </c>
      <c r="H34" s="792">
        <v>31</v>
      </c>
      <c r="I34" s="733">
        <v>25465</v>
      </c>
      <c r="J34" s="730">
        <v>12900</v>
      </c>
      <c r="K34" s="792">
        <v>31</v>
      </c>
      <c r="L34" s="733">
        <v>3032071</v>
      </c>
      <c r="M34" s="730">
        <v>450700</v>
      </c>
      <c r="N34" s="734">
        <v>9200</v>
      </c>
      <c r="O34" s="730">
        <v>9200</v>
      </c>
      <c r="P34" s="731"/>
      <c r="Q34" s="690"/>
      <c r="R34" s="794">
        <v>31</v>
      </c>
    </row>
    <row r="35" spans="1:19">
      <c r="A35" s="732">
        <f>C35-D35</f>
        <v>1938436</v>
      </c>
      <c r="B35" s="792">
        <v>6</v>
      </c>
      <c r="C35" s="668">
        <v>2723250</v>
      </c>
      <c r="D35" s="669">
        <v>784814</v>
      </c>
      <c r="E35" s="793">
        <v>30</v>
      </c>
      <c r="F35" s="733">
        <v>814800</v>
      </c>
      <c r="G35" s="672">
        <v>0</v>
      </c>
      <c r="H35" s="792">
        <v>30</v>
      </c>
      <c r="I35" s="733">
        <v>12900</v>
      </c>
      <c r="J35" s="730">
        <v>0</v>
      </c>
      <c r="K35" s="792">
        <v>30</v>
      </c>
      <c r="L35" s="733">
        <v>1437264</v>
      </c>
      <c r="M35" s="730">
        <v>188000</v>
      </c>
      <c r="N35" s="734"/>
      <c r="O35" s="730"/>
      <c r="P35" s="731"/>
      <c r="Q35" s="690"/>
      <c r="R35" s="794">
        <v>30</v>
      </c>
    </row>
    <row r="36" spans="1:19">
      <c r="A36" s="732">
        <f t="shared" ref="A36:A49" si="1">C36-D36</f>
        <v>1815780</v>
      </c>
      <c r="B36" s="792">
        <v>5</v>
      </c>
      <c r="C36" s="733">
        <v>2286180</v>
      </c>
      <c r="D36" s="672">
        <v>470400</v>
      </c>
      <c r="E36" s="793">
        <v>29</v>
      </c>
      <c r="F36" s="733">
        <v>1146936</v>
      </c>
      <c r="G36" s="672">
        <v>30000</v>
      </c>
      <c r="H36" s="792">
        <v>29</v>
      </c>
      <c r="I36" s="733">
        <v>18100</v>
      </c>
      <c r="J36" s="730">
        <v>0</v>
      </c>
      <c r="K36" s="792">
        <v>29</v>
      </c>
      <c r="L36" s="733">
        <v>1345423</v>
      </c>
      <c r="M36" s="730">
        <v>225500</v>
      </c>
      <c r="N36" s="734"/>
      <c r="O36" s="730"/>
      <c r="P36" s="731"/>
      <c r="Q36" s="690"/>
      <c r="R36" s="794">
        <v>29</v>
      </c>
    </row>
    <row r="37" spans="1:19">
      <c r="A37" s="732">
        <f t="shared" si="1"/>
        <v>1838456</v>
      </c>
      <c r="B37" s="792">
        <v>4</v>
      </c>
      <c r="C37" s="733">
        <v>1893281</v>
      </c>
      <c r="D37" s="672">
        <v>54825</v>
      </c>
      <c r="E37" s="793">
        <v>28</v>
      </c>
      <c r="F37" s="733">
        <v>601500</v>
      </c>
      <c r="G37" s="672">
        <v>0</v>
      </c>
      <c r="H37" s="792">
        <v>28</v>
      </c>
      <c r="I37" s="733">
        <v>11900</v>
      </c>
      <c r="J37" s="730">
        <v>0</v>
      </c>
      <c r="K37" s="792">
        <v>28</v>
      </c>
      <c r="L37" s="733">
        <v>1095810</v>
      </c>
      <c r="M37" s="730">
        <v>85877</v>
      </c>
      <c r="N37" s="735"/>
      <c r="O37" s="736"/>
      <c r="P37" s="731"/>
      <c r="Q37" s="690"/>
      <c r="R37" s="794">
        <v>28</v>
      </c>
    </row>
    <row r="38" spans="1:19">
      <c r="A38" s="732">
        <f t="shared" si="1"/>
        <v>968592</v>
      </c>
      <c r="B38" s="792">
        <v>3</v>
      </c>
      <c r="C38" s="733">
        <v>1247602</v>
      </c>
      <c r="D38" s="672">
        <v>279010</v>
      </c>
      <c r="E38" s="793">
        <v>27</v>
      </c>
      <c r="F38" s="733">
        <v>580900</v>
      </c>
      <c r="G38" s="672">
        <v>50000</v>
      </c>
      <c r="H38" s="722"/>
      <c r="I38" s="668"/>
      <c r="J38" s="669"/>
      <c r="K38" s="792">
        <v>27</v>
      </c>
      <c r="L38" s="737">
        <v>1147665</v>
      </c>
      <c r="M38" s="736">
        <v>142571</v>
      </c>
      <c r="N38" s="735"/>
      <c r="O38" s="736"/>
      <c r="P38" s="738"/>
      <c r="Q38" s="739"/>
      <c r="R38" s="794">
        <v>27</v>
      </c>
    </row>
    <row r="39" spans="1:19">
      <c r="A39" s="732">
        <f t="shared" si="1"/>
        <v>1437453</v>
      </c>
      <c r="B39" s="792">
        <v>2</v>
      </c>
      <c r="C39" s="733">
        <v>1453189</v>
      </c>
      <c r="D39" s="672">
        <v>15736</v>
      </c>
      <c r="E39" s="793">
        <v>26</v>
      </c>
      <c r="F39" s="668">
        <v>181100</v>
      </c>
      <c r="G39" s="669">
        <v>31900</v>
      </c>
      <c r="H39" s="722"/>
      <c r="I39" s="668"/>
      <c r="J39" s="669"/>
      <c r="K39" s="792">
        <v>26</v>
      </c>
      <c r="L39" s="737">
        <v>1380900</v>
      </c>
      <c r="M39" s="736">
        <v>231000</v>
      </c>
      <c r="N39" s="735"/>
      <c r="O39" s="736"/>
      <c r="P39" s="731">
        <v>18600</v>
      </c>
      <c r="Q39" s="690">
        <v>18600</v>
      </c>
      <c r="R39" s="794">
        <v>26</v>
      </c>
      <c r="S39" s="740"/>
    </row>
    <row r="40" spans="1:19">
      <c r="A40" s="732">
        <f t="shared" si="1"/>
        <v>1047277</v>
      </c>
      <c r="B40" s="792">
        <v>31</v>
      </c>
      <c r="C40" s="733">
        <v>1136877</v>
      </c>
      <c r="D40" s="669">
        <v>89600</v>
      </c>
      <c r="E40" s="793">
        <v>25</v>
      </c>
      <c r="F40" s="668">
        <v>105700</v>
      </c>
      <c r="G40" s="669">
        <v>43100</v>
      </c>
      <c r="H40" s="722"/>
      <c r="I40" s="668"/>
      <c r="J40" s="669"/>
      <c r="K40" s="792">
        <v>25</v>
      </c>
      <c r="L40" s="668">
        <v>1998321</v>
      </c>
      <c r="M40" s="736">
        <v>105606</v>
      </c>
      <c r="N40" s="735"/>
      <c r="O40" s="669"/>
      <c r="P40" s="741"/>
      <c r="Q40" s="671"/>
      <c r="R40" s="795"/>
      <c r="S40" s="740"/>
    </row>
    <row r="41" spans="1:19">
      <c r="A41" s="732">
        <f t="shared" si="1"/>
        <v>740980</v>
      </c>
      <c r="B41" s="792">
        <v>30</v>
      </c>
      <c r="C41" s="668">
        <v>848380</v>
      </c>
      <c r="D41" s="672">
        <v>107400</v>
      </c>
      <c r="E41" s="793">
        <v>24</v>
      </c>
      <c r="F41" s="742">
        <v>7582800</v>
      </c>
      <c r="G41" s="669">
        <v>8300</v>
      </c>
      <c r="H41" s="722"/>
      <c r="I41" s="668"/>
      <c r="J41" s="669"/>
      <c r="K41" s="792">
        <v>24</v>
      </c>
      <c r="L41" s="668">
        <v>1793747</v>
      </c>
      <c r="M41" s="736">
        <v>111486</v>
      </c>
      <c r="N41" s="735"/>
      <c r="O41" s="669"/>
      <c r="P41" s="741"/>
      <c r="Q41" s="671"/>
      <c r="R41" s="783"/>
      <c r="S41" s="740"/>
    </row>
    <row r="42" spans="1:19">
      <c r="A42" s="732">
        <f t="shared" si="1"/>
        <v>1281300</v>
      </c>
      <c r="B42" s="792">
        <v>29</v>
      </c>
      <c r="C42" s="733">
        <v>1283094</v>
      </c>
      <c r="D42" s="669">
        <v>1794</v>
      </c>
      <c r="E42" s="793">
        <v>23</v>
      </c>
      <c r="F42" s="668">
        <v>142300</v>
      </c>
      <c r="G42" s="669">
        <v>0</v>
      </c>
      <c r="H42" s="722"/>
      <c r="I42" s="668"/>
      <c r="J42" s="669"/>
      <c r="K42" s="792">
        <v>23</v>
      </c>
      <c r="L42" s="668">
        <v>1670309</v>
      </c>
      <c r="M42" s="736">
        <v>466000</v>
      </c>
      <c r="N42" s="735"/>
      <c r="O42" s="669"/>
      <c r="P42" s="735"/>
      <c r="Q42" s="743"/>
      <c r="R42" s="783"/>
      <c r="S42" s="740"/>
    </row>
    <row r="43" spans="1:19">
      <c r="A43" s="732">
        <f t="shared" si="1"/>
        <v>719345</v>
      </c>
      <c r="B43" s="792">
        <v>28</v>
      </c>
      <c r="C43" s="668">
        <v>925967</v>
      </c>
      <c r="D43" s="669">
        <v>206622</v>
      </c>
      <c r="E43" s="793">
        <v>22</v>
      </c>
      <c r="F43" s="668">
        <v>114300</v>
      </c>
      <c r="G43" s="669">
        <v>0</v>
      </c>
      <c r="H43" s="722"/>
      <c r="I43" s="733"/>
      <c r="J43" s="672"/>
      <c r="K43" s="792">
        <v>22</v>
      </c>
      <c r="L43" s="668">
        <v>1173714</v>
      </c>
      <c r="M43" s="736">
        <v>97314</v>
      </c>
      <c r="N43" s="735"/>
      <c r="O43" s="669"/>
      <c r="P43" s="734"/>
      <c r="Q43" s="671"/>
      <c r="R43" s="783"/>
      <c r="S43" s="740"/>
    </row>
    <row r="44" spans="1:19">
      <c r="A44" s="732">
        <f t="shared" si="1"/>
        <v>661600</v>
      </c>
      <c r="B44" s="792">
        <v>27</v>
      </c>
      <c r="C44" s="668">
        <v>661600</v>
      </c>
      <c r="D44" s="669">
        <v>0</v>
      </c>
      <c r="E44" s="793">
        <v>21</v>
      </c>
      <c r="F44" s="668">
        <v>104300</v>
      </c>
      <c r="G44" s="669">
        <v>0</v>
      </c>
      <c r="H44" s="722"/>
      <c r="I44" s="733"/>
      <c r="J44" s="672"/>
      <c r="K44" s="792">
        <v>21</v>
      </c>
      <c r="L44" s="668">
        <v>1657919</v>
      </c>
      <c r="M44" s="736">
        <v>60079</v>
      </c>
      <c r="N44" s="735"/>
      <c r="O44" s="669"/>
      <c r="P44" s="734"/>
      <c r="Q44" s="671"/>
      <c r="R44" s="783"/>
      <c r="S44" s="740"/>
    </row>
    <row r="45" spans="1:19">
      <c r="A45" s="732">
        <f t="shared" si="1"/>
        <v>317889</v>
      </c>
      <c r="B45" s="792">
        <v>26</v>
      </c>
      <c r="C45" s="668">
        <v>438950</v>
      </c>
      <c r="D45" s="669">
        <v>121061</v>
      </c>
      <c r="E45" s="793">
        <v>20</v>
      </c>
      <c r="F45" s="668">
        <v>7608300</v>
      </c>
      <c r="G45" s="669">
        <v>0</v>
      </c>
      <c r="H45" s="722"/>
      <c r="I45" s="733"/>
      <c r="J45" s="672"/>
      <c r="K45" s="792">
        <v>20</v>
      </c>
      <c r="L45" s="668">
        <v>777909</v>
      </c>
      <c r="M45" s="736">
        <v>31600</v>
      </c>
      <c r="N45" s="735"/>
      <c r="O45" s="669"/>
      <c r="P45" s="734"/>
      <c r="Q45" s="671"/>
      <c r="R45" s="783"/>
      <c r="S45" s="740"/>
    </row>
    <row r="46" spans="1:19">
      <c r="A46" s="732">
        <f t="shared" si="1"/>
        <v>318700</v>
      </c>
      <c r="B46" s="792">
        <v>25</v>
      </c>
      <c r="C46" s="668">
        <v>345700</v>
      </c>
      <c r="D46" s="669">
        <v>27000</v>
      </c>
      <c r="E46" s="793">
        <v>19</v>
      </c>
      <c r="F46" s="668">
        <v>15406700</v>
      </c>
      <c r="G46" s="669">
        <v>3631400</v>
      </c>
      <c r="H46" s="722"/>
      <c r="I46" s="671"/>
      <c r="J46" s="672"/>
      <c r="K46" s="792">
        <v>19</v>
      </c>
      <c r="L46" s="668">
        <v>288700</v>
      </c>
      <c r="M46" s="736">
        <v>186500</v>
      </c>
      <c r="N46" s="735"/>
      <c r="O46" s="669"/>
      <c r="P46" s="734"/>
      <c r="Q46" s="671"/>
      <c r="R46" s="783"/>
      <c r="S46" s="740"/>
    </row>
    <row r="47" spans="1:19">
      <c r="A47" s="732">
        <f t="shared" si="1"/>
        <v>179200</v>
      </c>
      <c r="B47" s="792">
        <v>24</v>
      </c>
      <c r="C47" s="668">
        <v>275900</v>
      </c>
      <c r="D47" s="669">
        <v>96700</v>
      </c>
      <c r="E47" s="793">
        <v>18</v>
      </c>
      <c r="F47" s="668">
        <v>3368500</v>
      </c>
      <c r="G47" s="669">
        <v>3368500</v>
      </c>
      <c r="H47" s="722"/>
      <c r="I47" s="671"/>
      <c r="J47" s="672"/>
      <c r="K47" s="792">
        <v>18</v>
      </c>
      <c r="L47" s="668">
        <v>82000</v>
      </c>
      <c r="M47" s="736">
        <v>20000</v>
      </c>
      <c r="N47" s="734"/>
      <c r="O47" s="672"/>
      <c r="P47" s="734"/>
      <c r="Q47" s="671"/>
      <c r="R47" s="783"/>
    </row>
    <row r="48" spans="1:19">
      <c r="A48" s="732">
        <f t="shared" si="1"/>
        <v>243800</v>
      </c>
      <c r="B48" s="792">
        <v>23</v>
      </c>
      <c r="C48" s="668">
        <v>489700</v>
      </c>
      <c r="D48" s="669">
        <v>245900</v>
      </c>
      <c r="E48" s="744"/>
      <c r="F48" s="668"/>
      <c r="G48" s="669"/>
      <c r="H48" s="784"/>
      <c r="I48" s="745"/>
      <c r="J48" s="746"/>
      <c r="K48" s="784"/>
      <c r="L48" s="668"/>
      <c r="M48" s="736"/>
      <c r="N48" s="747"/>
      <c r="O48" s="746"/>
      <c r="P48" s="747"/>
      <c r="Q48" s="745"/>
      <c r="R48" s="783"/>
    </row>
    <row r="49" spans="1:18">
      <c r="A49" s="732">
        <f t="shared" si="1"/>
        <v>289000</v>
      </c>
      <c r="B49" s="792">
        <v>22</v>
      </c>
      <c r="C49" s="668">
        <v>346589</v>
      </c>
      <c r="D49" s="669">
        <v>57589</v>
      </c>
      <c r="E49" s="744"/>
      <c r="F49" s="668"/>
      <c r="G49" s="669"/>
      <c r="H49" s="722"/>
      <c r="I49" s="671"/>
      <c r="J49" s="672"/>
      <c r="K49" s="722"/>
      <c r="L49" s="668"/>
      <c r="M49" s="669"/>
      <c r="N49" s="734"/>
      <c r="O49" s="672"/>
      <c r="P49" s="734"/>
      <c r="Q49" s="671"/>
      <c r="R49" s="783"/>
    </row>
    <row r="50" spans="1:18">
      <c r="A50" s="732">
        <f>C50-D50</f>
        <v>442468</v>
      </c>
      <c r="B50" s="792">
        <v>21</v>
      </c>
      <c r="C50" s="668">
        <v>442468</v>
      </c>
      <c r="D50" s="669">
        <v>0</v>
      </c>
      <c r="E50" s="744"/>
      <c r="F50" s="668"/>
      <c r="G50" s="669"/>
      <c r="H50" s="722"/>
      <c r="I50" s="671"/>
      <c r="J50" s="672"/>
      <c r="K50" s="722"/>
      <c r="L50" s="668"/>
      <c r="M50" s="669"/>
      <c r="N50" s="734"/>
      <c r="O50" s="672"/>
      <c r="P50" s="734"/>
      <c r="Q50" s="671"/>
      <c r="R50" s="783"/>
    </row>
    <row r="51" spans="1:18">
      <c r="A51" s="732">
        <f>C51-D51</f>
        <v>255172</v>
      </c>
      <c r="B51" s="792">
        <v>20</v>
      </c>
      <c r="C51" s="668">
        <v>291472</v>
      </c>
      <c r="D51" s="669">
        <v>36300</v>
      </c>
      <c r="E51" s="744"/>
      <c r="F51" s="668"/>
      <c r="G51" s="669"/>
      <c r="H51" s="722"/>
      <c r="I51" s="671"/>
      <c r="J51" s="672"/>
      <c r="K51" s="722"/>
      <c r="L51" s="668"/>
      <c r="M51" s="669"/>
      <c r="N51" s="734"/>
      <c r="O51" s="672"/>
      <c r="P51" s="734"/>
      <c r="Q51" s="671"/>
      <c r="R51" s="783"/>
    </row>
    <row r="52" spans="1:18">
      <c r="A52" s="732">
        <f>C52-D52</f>
        <v>79800</v>
      </c>
      <c r="B52" s="792">
        <v>19</v>
      </c>
      <c r="C52" s="668">
        <v>106800</v>
      </c>
      <c r="D52" s="669">
        <v>27000</v>
      </c>
      <c r="E52" s="744"/>
      <c r="F52" s="668"/>
      <c r="G52" s="669"/>
      <c r="H52" s="722"/>
      <c r="I52" s="671"/>
      <c r="J52" s="672"/>
      <c r="K52" s="722"/>
      <c r="L52" s="668"/>
      <c r="M52" s="669"/>
      <c r="N52" s="734"/>
      <c r="O52" s="672"/>
      <c r="P52" s="734"/>
      <c r="Q52" s="671"/>
      <c r="R52" s="783"/>
    </row>
    <row r="53" spans="1:18" ht="14.25" thickBot="1">
      <c r="A53" s="732"/>
      <c r="B53" s="748"/>
      <c r="C53" s="749"/>
      <c r="D53" s="692"/>
      <c r="E53" s="750"/>
      <c r="F53" s="691"/>
      <c r="G53" s="692"/>
      <c r="H53" s="748"/>
      <c r="I53" s="691"/>
      <c r="J53" s="692"/>
      <c r="K53" s="748"/>
      <c r="L53" s="677"/>
      <c r="M53" s="678"/>
      <c r="N53" s="751"/>
      <c r="O53" s="692"/>
      <c r="P53" s="751"/>
      <c r="Q53" s="691"/>
      <c r="R53" s="785"/>
    </row>
    <row r="54" spans="1:18" ht="15" thickTop="1" thickBot="1">
      <c r="A54" s="732">
        <f>C54-D54</f>
        <v>15171448</v>
      </c>
      <c r="B54" s="752"/>
      <c r="C54" s="717">
        <f>SUM(C30:C53)</f>
        <v>17870999</v>
      </c>
      <c r="D54" s="696">
        <f>SUM(D30:D52)</f>
        <v>2699551</v>
      </c>
      <c r="E54" s="753"/>
      <c r="F54" s="717">
        <f>SUM(F29:F52)</f>
        <v>49581262</v>
      </c>
      <c r="G54" s="696">
        <f>SUM(G29:G52)</f>
        <v>8005900</v>
      </c>
      <c r="H54" s="754"/>
      <c r="I54" s="717">
        <f>SUM(I29:I52)</f>
        <v>728238</v>
      </c>
      <c r="J54" s="696">
        <f>SUM(J29:J52)</f>
        <v>138673</v>
      </c>
      <c r="K54" s="754"/>
      <c r="L54" s="717">
        <f t="shared" ref="L54:Q54" si="2">SUM(L29:L52)</f>
        <v>35625025</v>
      </c>
      <c r="M54" s="696">
        <f t="shared" si="2"/>
        <v>4806563</v>
      </c>
      <c r="N54" s="755">
        <f t="shared" si="2"/>
        <v>620700</v>
      </c>
      <c r="O54" s="696">
        <f t="shared" si="2"/>
        <v>207300</v>
      </c>
      <c r="P54" s="755">
        <f>SUM(P29:P52)</f>
        <v>225504</v>
      </c>
      <c r="Q54" s="756">
        <f t="shared" si="2"/>
        <v>159204</v>
      </c>
      <c r="R54" s="757"/>
    </row>
    <row r="55" spans="1:18" s="763" customFormat="1" ht="14.25" thickBot="1">
      <c r="A55" s="758"/>
      <c r="B55" s="759"/>
      <c r="C55" s="760"/>
      <c r="D55" s="760"/>
      <c r="E55" s="761"/>
      <c r="F55" s="762"/>
      <c r="G55" s="762"/>
      <c r="H55" s="742"/>
      <c r="I55" s="762"/>
      <c r="J55" s="762"/>
      <c r="K55" s="742"/>
      <c r="L55" s="762"/>
      <c r="M55" s="762"/>
      <c r="N55" s="762"/>
      <c r="O55" s="762"/>
      <c r="P55" s="762"/>
      <c r="Q55" s="762"/>
    </row>
    <row r="56" spans="1:18">
      <c r="A56" s="764"/>
      <c r="B56" s="765"/>
      <c r="C56" s="766" t="s">
        <v>67</v>
      </c>
      <c r="D56" s="765"/>
      <c r="E56" s="765"/>
      <c r="F56" s="765"/>
      <c r="G56" s="765"/>
      <c r="H56" s="765"/>
      <c r="I56" s="765"/>
      <c r="J56" s="767"/>
      <c r="K56" s="768"/>
      <c r="L56" s="769"/>
      <c r="M56" s="769"/>
    </row>
    <row r="57" spans="1:18">
      <c r="A57" s="791" t="s">
        <v>78</v>
      </c>
      <c r="B57" s="771" t="s">
        <v>99</v>
      </c>
      <c r="C57" s="772">
        <f>(C30+C35)*I17</f>
        <v>1812525.8499999999</v>
      </c>
      <c r="D57" s="772">
        <f>(D30+D35)*I17</f>
        <v>518431.01399999997</v>
      </c>
      <c r="E57" s="700"/>
      <c r="F57" s="771" t="s">
        <v>90</v>
      </c>
      <c r="G57" s="772">
        <f>ROUND(G54*I57,0)</f>
        <v>7311424</v>
      </c>
      <c r="H57" s="771" t="s">
        <v>91</v>
      </c>
      <c r="I57" s="790">
        <v>0.91325449999999997</v>
      </c>
      <c r="J57" s="773">
        <f>ROUND(F54*I57,0)</f>
        <v>45280311</v>
      </c>
    </row>
    <row r="58" spans="1:18">
      <c r="A58" s="770"/>
      <c r="B58" s="774" t="s">
        <v>100</v>
      </c>
      <c r="C58" s="772">
        <f>(SUM(C31:C33,C36:C52))*I23</f>
        <v>8987365.1449999996</v>
      </c>
      <c r="D58" s="772">
        <f>(SUM(D31:D33,D36:D52))*I23</f>
        <v>1111346.885</v>
      </c>
      <c r="E58" s="700"/>
      <c r="F58" s="771" t="s">
        <v>25</v>
      </c>
      <c r="G58" s="772">
        <f>ROUND(G54*I58,0)</f>
        <v>694476</v>
      </c>
      <c r="H58" s="771" t="s">
        <v>91</v>
      </c>
      <c r="I58" s="789">
        <f>1-I57</f>
        <v>8.6745500000000031E-2</v>
      </c>
      <c r="J58" s="773">
        <f>ROUND(F54*I58,0)</f>
        <v>4300951</v>
      </c>
    </row>
    <row r="59" spans="1:18" ht="14.25" thickBot="1">
      <c r="A59" s="775"/>
      <c r="B59" s="776" t="s">
        <v>75</v>
      </c>
      <c r="C59" s="777">
        <f>SUM(C57:C58)</f>
        <v>10799890.994999999</v>
      </c>
      <c r="D59" s="777">
        <f>SUM(D57:D58)</f>
        <v>1629777.899</v>
      </c>
      <c r="E59" s="778"/>
      <c r="F59" s="776" t="s">
        <v>75</v>
      </c>
      <c r="G59" s="777">
        <f>SUM(G57:G58)</f>
        <v>8005900</v>
      </c>
      <c r="H59" s="777"/>
      <c r="I59" s="777"/>
      <c r="J59" s="779">
        <f>SUM(J57:J58)</f>
        <v>49581262</v>
      </c>
    </row>
    <row r="60" spans="1:18">
      <c r="F60" s="740"/>
      <c r="G60" s="780"/>
      <c r="H60" s="740"/>
      <c r="I60" s="740"/>
      <c r="J60" s="740"/>
    </row>
    <row r="61" spans="1:18">
      <c r="F61" s="740"/>
      <c r="G61" s="780"/>
      <c r="H61" s="740"/>
      <c r="I61" s="740"/>
      <c r="J61" s="740"/>
    </row>
    <row r="62" spans="1:18">
      <c r="F62" s="740"/>
      <c r="G62" s="780"/>
      <c r="H62" s="740"/>
      <c r="I62" s="740"/>
      <c r="J62" s="740"/>
    </row>
    <row r="63" spans="1:18">
      <c r="F63" s="740"/>
      <c r="G63" s="780"/>
      <c r="H63" s="740"/>
      <c r="I63" s="740"/>
      <c r="J63" s="740"/>
    </row>
    <row r="64" spans="1:18">
      <c r="F64" s="740"/>
      <c r="G64" s="780"/>
      <c r="H64" s="740"/>
      <c r="I64" s="740"/>
      <c r="J64" s="740"/>
    </row>
    <row r="65" spans="6:10">
      <c r="F65" s="740"/>
      <c r="G65" s="780"/>
      <c r="H65" s="740"/>
      <c r="I65" s="740"/>
      <c r="J65" s="740"/>
    </row>
    <row r="66" spans="6:10">
      <c r="F66" s="740"/>
      <c r="G66" s="780"/>
      <c r="H66" s="740"/>
      <c r="I66" s="740"/>
      <c r="J66" s="740"/>
    </row>
    <row r="67" spans="6:10">
      <c r="F67" s="740"/>
      <c r="G67" s="780"/>
      <c r="H67" s="740"/>
      <c r="I67" s="740"/>
      <c r="J67" s="740"/>
    </row>
    <row r="68" spans="6:10">
      <c r="F68" s="740"/>
      <c r="G68" s="780"/>
      <c r="H68" s="740"/>
      <c r="I68" s="740"/>
      <c r="J68" s="740"/>
    </row>
    <row r="69" spans="6:10">
      <c r="F69" s="740"/>
      <c r="G69" s="780"/>
      <c r="H69" s="740"/>
      <c r="I69" s="740"/>
      <c r="J69" s="740"/>
    </row>
    <row r="70" spans="6:10">
      <c r="F70" s="740"/>
      <c r="G70" s="780"/>
      <c r="H70" s="740"/>
      <c r="I70" s="740"/>
      <c r="J70" s="740"/>
    </row>
  </sheetData>
  <mergeCells count="23">
    <mergeCell ref="H22:H23"/>
    <mergeCell ref="J22:J23"/>
    <mergeCell ref="P2:R2"/>
    <mergeCell ref="Q1:R1"/>
    <mergeCell ref="B27:D27"/>
    <mergeCell ref="E27:G27"/>
    <mergeCell ref="H27:J27"/>
    <mergeCell ref="K27:M27"/>
    <mergeCell ref="F11:G14"/>
    <mergeCell ref="L15:O15"/>
    <mergeCell ref="H16:H21"/>
    <mergeCell ref="L17:O17"/>
    <mergeCell ref="N27:O27"/>
    <mergeCell ref="P27:R27"/>
    <mergeCell ref="E7:E9"/>
    <mergeCell ref="H7:H9"/>
    <mergeCell ref="K7:K9"/>
    <mergeCell ref="R7:R9"/>
    <mergeCell ref="C2:D2"/>
    <mergeCell ref="F2:G2"/>
    <mergeCell ref="I2:J2"/>
    <mergeCell ref="L2:M2"/>
    <mergeCell ref="N2:O2"/>
  </mergeCells>
  <phoneticPr fontId="3"/>
  <pageMargins left="0.39370078740157483" right="0.39370078740157483" top="0.59055118110236227" bottom="0.19685039370078741" header="0.39370078740157483" footer="0.31496062992125984"/>
  <pageSetup paperSize="9" scale="71" orientation="landscape" cellComments="asDisplayed" r:id="rId1"/>
  <headerFooter>
    <oddHeader>&amp;L&amp;F&amp;C&amp;A</oddHead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40"/>
  <sheetViews>
    <sheetView view="pageBreakPreview" zoomScale="55" zoomScaleNormal="50" zoomScaleSheetLayoutView="55" workbookViewId="0">
      <selection activeCell="A2" sqref="A2"/>
    </sheetView>
  </sheetViews>
  <sheetFormatPr defaultColWidth="9" defaultRowHeight="18.75"/>
  <cols>
    <col min="1" max="1" width="6" style="4" customWidth="1"/>
    <col min="2" max="2" width="16.625" style="4" customWidth="1"/>
    <col min="3" max="3" width="2.625" style="4" customWidth="1"/>
    <col min="4" max="4" width="37.75" style="4" customWidth="1"/>
    <col min="5" max="5" width="16.625" style="4" customWidth="1"/>
    <col min="6" max="8" width="23.5" style="4" customWidth="1"/>
    <col min="9" max="9" width="24.625" style="4" hidden="1" customWidth="1"/>
    <col min="10" max="10" width="23.5" style="491" customWidth="1"/>
    <col min="11" max="12" width="23.5" style="4" customWidth="1"/>
    <col min="13" max="14" width="14.625" style="4" customWidth="1"/>
    <col min="15" max="15" width="14.625" style="479" customWidth="1"/>
    <col min="16" max="17" width="14.625" style="4" customWidth="1"/>
    <col min="18" max="16384" width="9" style="4"/>
  </cols>
  <sheetData>
    <row r="1" spans="1:17" ht="27" customHeight="1">
      <c r="A1" s="1167" t="s">
        <v>128</v>
      </c>
      <c r="B1" s="1167"/>
      <c r="C1" s="1167"/>
      <c r="D1" s="1167"/>
      <c r="E1" s="1167"/>
      <c r="F1" s="1167"/>
      <c r="G1" s="1167"/>
      <c r="H1" s="1167"/>
      <c r="I1" s="1"/>
      <c r="J1" s="480"/>
      <c r="K1" s="2"/>
      <c r="L1" s="2"/>
      <c r="M1" s="2"/>
      <c r="N1" s="2"/>
      <c r="O1" s="461"/>
      <c r="P1" s="2"/>
      <c r="Q1" s="2"/>
    </row>
    <row r="2" spans="1:17" ht="9" customHeight="1" thickBot="1">
      <c r="A2" s="2"/>
      <c r="B2" s="2"/>
      <c r="C2" s="2"/>
      <c r="D2" s="2"/>
      <c r="E2" s="2"/>
      <c r="F2" s="2"/>
      <c r="G2" s="2"/>
      <c r="H2" s="2"/>
      <c r="I2" s="2"/>
      <c r="J2" s="480"/>
      <c r="K2" s="2"/>
      <c r="L2" s="2"/>
      <c r="M2" s="2"/>
      <c r="N2" s="2"/>
      <c r="O2" s="461"/>
      <c r="P2" s="2"/>
      <c r="Q2" s="2"/>
    </row>
    <row r="3" spans="1:17" ht="29.25" customHeight="1">
      <c r="A3" s="1113" t="s">
        <v>104</v>
      </c>
      <c r="B3" s="1114"/>
      <c r="C3" s="1114"/>
      <c r="D3" s="1114"/>
      <c r="E3" s="1115"/>
      <c r="F3" s="1119" t="s">
        <v>1</v>
      </c>
      <c r="G3" s="1121" t="s">
        <v>2</v>
      </c>
      <c r="H3" s="6" t="s">
        <v>112</v>
      </c>
      <c r="I3" s="63"/>
      <c r="J3" s="481" t="s">
        <v>4</v>
      </c>
      <c r="K3" s="620" t="s">
        <v>5</v>
      </c>
      <c r="L3" s="623" t="s">
        <v>113</v>
      </c>
      <c r="M3" s="1123" t="s">
        <v>7</v>
      </c>
      <c r="N3" s="1124"/>
      <c r="O3" s="462" t="s">
        <v>95</v>
      </c>
      <c r="P3" s="9" t="s">
        <v>8</v>
      </c>
      <c r="Q3" s="9" t="s">
        <v>9</v>
      </c>
    </row>
    <row r="4" spans="1:17" ht="29.25" customHeight="1" thickBot="1">
      <c r="A4" s="1116"/>
      <c r="B4" s="1117"/>
      <c r="C4" s="1117"/>
      <c r="D4" s="1117"/>
      <c r="E4" s="1118"/>
      <c r="F4" s="1120"/>
      <c r="G4" s="1122"/>
      <c r="H4" s="495" t="s">
        <v>109</v>
      </c>
      <c r="I4" s="64"/>
      <c r="J4" s="482" t="s">
        <v>10</v>
      </c>
      <c r="K4" s="274" t="s">
        <v>110</v>
      </c>
      <c r="L4" s="303" t="s">
        <v>109</v>
      </c>
      <c r="M4" s="13" t="s">
        <v>12</v>
      </c>
      <c r="N4" s="14" t="s">
        <v>94</v>
      </c>
      <c r="O4" s="463" t="s">
        <v>13</v>
      </c>
      <c r="P4" s="16" t="s">
        <v>14</v>
      </c>
      <c r="Q4" s="16" t="s">
        <v>120</v>
      </c>
    </row>
    <row r="5" spans="1:17" ht="29.25" customHeight="1">
      <c r="A5" s="1138" t="s">
        <v>16</v>
      </c>
      <c r="B5" s="1163" t="s">
        <v>17</v>
      </c>
      <c r="C5" s="1165" t="s">
        <v>18</v>
      </c>
      <c r="D5" s="1166"/>
      <c r="E5" s="178" t="s">
        <v>19</v>
      </c>
      <c r="F5" s="226">
        <v>485107000</v>
      </c>
      <c r="G5" s="227">
        <v>533146991</v>
      </c>
      <c r="H5" s="179">
        <v>445113678</v>
      </c>
      <c r="I5" s="179">
        <f>H5-K5</f>
        <v>444398127</v>
      </c>
      <c r="J5" s="483">
        <f>SUM(H5-F5)</f>
        <v>-39993322</v>
      </c>
      <c r="K5" s="231">
        <v>715551</v>
      </c>
      <c r="L5" s="253">
        <f>SUM(G5-H5+K5)</f>
        <v>88748864</v>
      </c>
      <c r="M5" s="496">
        <f>ROUND(I5/G5,4)</f>
        <v>0.83350000000000002</v>
      </c>
      <c r="N5" s="497">
        <v>0.78200000000000003</v>
      </c>
      <c r="O5" s="464">
        <f>SUM(M5-N5)*100</f>
        <v>5.1499999999999986</v>
      </c>
      <c r="P5" s="184">
        <f>ROUND(H5/F5,4)</f>
        <v>0.91759999999999997</v>
      </c>
      <c r="Q5" s="184">
        <v>0.99590000000000001</v>
      </c>
    </row>
    <row r="6" spans="1:17" ht="29.25" customHeight="1">
      <c r="A6" s="1139"/>
      <c r="B6" s="1164"/>
      <c r="C6" s="1134" t="s">
        <v>20</v>
      </c>
      <c r="D6" s="1135"/>
      <c r="E6" s="186" t="s">
        <v>21</v>
      </c>
      <c r="F6" s="228">
        <v>81726000</v>
      </c>
      <c r="G6" s="229">
        <v>71374600</v>
      </c>
      <c r="H6" s="229">
        <v>71374600</v>
      </c>
      <c r="I6" s="187">
        <f t="shared" ref="I6:I14" si="0">H6-K6</f>
        <v>71374600</v>
      </c>
      <c r="J6" s="484">
        <f t="shared" ref="J6:J14" si="1">SUM(H6-F6)</f>
        <v>-10351400</v>
      </c>
      <c r="K6" s="232">
        <v>0</v>
      </c>
      <c r="L6" s="254">
        <f t="shared" ref="L6:L14" si="2">SUM(G6-H6+K6)</f>
        <v>0</v>
      </c>
      <c r="M6" s="498">
        <f t="shared" ref="M6:M13" si="3">ROUND(I6/G6,4)</f>
        <v>1</v>
      </c>
      <c r="N6" s="499">
        <v>1</v>
      </c>
      <c r="O6" s="465">
        <f t="shared" ref="O6:O20" si="4">SUM(M6-N6)*100</f>
        <v>0</v>
      </c>
      <c r="P6" s="192">
        <f t="shared" ref="P6:P20" si="5">ROUND(H6/F6,4)</f>
        <v>0.87329999999999997</v>
      </c>
      <c r="Q6" s="458">
        <v>0.996</v>
      </c>
    </row>
    <row r="7" spans="1:17" ht="29.25" customHeight="1">
      <c r="A7" s="1139"/>
      <c r="B7" s="1164"/>
      <c r="C7" s="1145" t="s">
        <v>22</v>
      </c>
      <c r="D7" s="1146"/>
      <c r="E7" s="186"/>
      <c r="F7" s="194">
        <f>SUM(F8:F9)</f>
        <v>566608000</v>
      </c>
      <c r="G7" s="195">
        <f>SUM(G8:G9)</f>
        <v>572007200</v>
      </c>
      <c r="H7" s="196">
        <f>H8+H9</f>
        <v>566227700</v>
      </c>
      <c r="I7" s="197">
        <f>H7-K7</f>
        <v>566197900</v>
      </c>
      <c r="J7" s="484">
        <f t="shared" si="1"/>
        <v>-380300</v>
      </c>
      <c r="K7" s="196">
        <f>K8+K9</f>
        <v>29800</v>
      </c>
      <c r="L7" s="254">
        <f t="shared" si="2"/>
        <v>5809300</v>
      </c>
      <c r="M7" s="498">
        <f t="shared" si="3"/>
        <v>0.98980000000000001</v>
      </c>
      <c r="N7" s="499">
        <v>0.99170000000000003</v>
      </c>
      <c r="O7" s="465">
        <f t="shared" si="4"/>
        <v>-0.19000000000000128</v>
      </c>
      <c r="P7" s="192">
        <f t="shared" si="5"/>
        <v>0.99929999999999997</v>
      </c>
      <c r="Q7" s="458">
        <v>0.99350000000000005</v>
      </c>
    </row>
    <row r="8" spans="1:17" ht="29.25" customHeight="1">
      <c r="A8" s="1139"/>
      <c r="B8" s="1164"/>
      <c r="C8" s="269"/>
      <c r="D8" s="619" t="s">
        <v>23</v>
      </c>
      <c r="E8" s="186" t="s">
        <v>24</v>
      </c>
      <c r="F8" s="228">
        <v>518368000</v>
      </c>
      <c r="G8" s="229">
        <v>522385900</v>
      </c>
      <c r="H8" s="187">
        <v>517106158</v>
      </c>
      <c r="I8" s="200">
        <f t="shared" si="0"/>
        <v>517078943</v>
      </c>
      <c r="J8" s="484">
        <f t="shared" si="1"/>
        <v>-1261842</v>
      </c>
      <c r="K8" s="232">
        <v>27215</v>
      </c>
      <c r="L8" s="254">
        <f t="shared" si="2"/>
        <v>5306957</v>
      </c>
      <c r="M8" s="498">
        <f t="shared" si="3"/>
        <v>0.98980000000000001</v>
      </c>
      <c r="N8" s="499">
        <v>0.99170000000000003</v>
      </c>
      <c r="O8" s="465">
        <f t="shared" si="4"/>
        <v>-0.19000000000000128</v>
      </c>
      <c r="P8" s="192">
        <f t="shared" si="5"/>
        <v>0.99760000000000004</v>
      </c>
      <c r="Q8" s="458">
        <v>0.99350000000000005</v>
      </c>
    </row>
    <row r="9" spans="1:17" ht="29.25" customHeight="1">
      <c r="A9" s="1139"/>
      <c r="B9" s="1164"/>
      <c r="C9" s="270"/>
      <c r="D9" s="202" t="s">
        <v>25</v>
      </c>
      <c r="E9" s="186" t="s">
        <v>26</v>
      </c>
      <c r="F9" s="228">
        <v>48240000</v>
      </c>
      <c r="G9" s="229">
        <v>49621300</v>
      </c>
      <c r="H9" s="187">
        <v>49121542</v>
      </c>
      <c r="I9" s="200">
        <f t="shared" si="0"/>
        <v>49118957</v>
      </c>
      <c r="J9" s="484">
        <f t="shared" si="1"/>
        <v>881542</v>
      </c>
      <c r="K9" s="232">
        <v>2585</v>
      </c>
      <c r="L9" s="254">
        <f t="shared" si="2"/>
        <v>502343</v>
      </c>
      <c r="M9" s="498">
        <f t="shared" si="3"/>
        <v>0.9899</v>
      </c>
      <c r="N9" s="499">
        <v>0.99170000000000003</v>
      </c>
      <c r="O9" s="465">
        <f t="shared" si="4"/>
        <v>-0.18000000000000238</v>
      </c>
      <c r="P9" s="192">
        <f t="shared" si="5"/>
        <v>1.0183</v>
      </c>
      <c r="Q9" s="458">
        <v>0.99350000000000005</v>
      </c>
    </row>
    <row r="10" spans="1:17" ht="29.25" customHeight="1">
      <c r="A10" s="1139"/>
      <c r="B10" s="1164"/>
      <c r="C10" s="1134" t="s">
        <v>27</v>
      </c>
      <c r="D10" s="1135"/>
      <c r="E10" s="186" t="s">
        <v>28</v>
      </c>
      <c r="F10" s="228">
        <v>36173000</v>
      </c>
      <c r="G10" s="229">
        <v>36173400</v>
      </c>
      <c r="H10" s="187">
        <v>36173400</v>
      </c>
      <c r="I10" s="200">
        <f t="shared" si="0"/>
        <v>36173400</v>
      </c>
      <c r="J10" s="484">
        <f t="shared" si="1"/>
        <v>400</v>
      </c>
      <c r="K10" s="232">
        <v>0</v>
      </c>
      <c r="L10" s="254">
        <f t="shared" si="2"/>
        <v>0</v>
      </c>
      <c r="M10" s="498">
        <f t="shared" si="3"/>
        <v>1</v>
      </c>
      <c r="N10" s="499">
        <v>1</v>
      </c>
      <c r="O10" s="465">
        <f t="shared" si="4"/>
        <v>0</v>
      </c>
      <c r="P10" s="192">
        <f t="shared" si="5"/>
        <v>1</v>
      </c>
      <c r="Q10" s="458">
        <v>1</v>
      </c>
    </row>
    <row r="11" spans="1:17" ht="29.25" customHeight="1">
      <c r="A11" s="1139"/>
      <c r="B11" s="1164"/>
      <c r="C11" s="1134" t="s">
        <v>29</v>
      </c>
      <c r="D11" s="1135"/>
      <c r="E11" s="186" t="s">
        <v>30</v>
      </c>
      <c r="F11" s="228">
        <v>1672000</v>
      </c>
      <c r="G11" s="229">
        <v>1939400</v>
      </c>
      <c r="H11" s="187">
        <v>1939400</v>
      </c>
      <c r="I11" s="200">
        <f t="shared" si="0"/>
        <v>1939400</v>
      </c>
      <c r="J11" s="484">
        <f t="shared" si="1"/>
        <v>267400</v>
      </c>
      <c r="K11" s="232">
        <v>0</v>
      </c>
      <c r="L11" s="254">
        <f t="shared" si="2"/>
        <v>0</v>
      </c>
      <c r="M11" s="498">
        <f t="shared" si="3"/>
        <v>1</v>
      </c>
      <c r="N11" s="499">
        <v>1</v>
      </c>
      <c r="O11" s="465">
        <f t="shared" si="4"/>
        <v>0</v>
      </c>
      <c r="P11" s="192">
        <f t="shared" si="5"/>
        <v>1.1598999999999999</v>
      </c>
      <c r="Q11" s="458">
        <v>1</v>
      </c>
    </row>
    <row r="12" spans="1:17" ht="29.25" customHeight="1">
      <c r="A12" s="1139"/>
      <c r="B12" s="1164"/>
      <c r="C12" s="1134" t="s">
        <v>31</v>
      </c>
      <c r="D12" s="1135"/>
      <c r="E12" s="186" t="s">
        <v>32</v>
      </c>
      <c r="F12" s="228">
        <v>35821000</v>
      </c>
      <c r="G12" s="229">
        <v>35882100</v>
      </c>
      <c r="H12" s="187">
        <v>35463500</v>
      </c>
      <c r="I12" s="200">
        <f t="shared" si="0"/>
        <v>35463500</v>
      </c>
      <c r="J12" s="484">
        <f t="shared" si="1"/>
        <v>-357500</v>
      </c>
      <c r="K12" s="232">
        <v>0</v>
      </c>
      <c r="L12" s="254">
        <f t="shared" si="2"/>
        <v>418600</v>
      </c>
      <c r="M12" s="498">
        <f t="shared" si="3"/>
        <v>0.98829999999999996</v>
      </c>
      <c r="N12" s="499">
        <v>0.99119999999999997</v>
      </c>
      <c r="O12" s="465">
        <f t="shared" si="4"/>
        <v>-0.29000000000000137</v>
      </c>
      <c r="P12" s="192">
        <f t="shared" si="5"/>
        <v>0.99</v>
      </c>
      <c r="Q12" s="458">
        <v>0.99319999999999997</v>
      </c>
    </row>
    <row r="13" spans="1:17" ht="29.25" customHeight="1">
      <c r="A13" s="1139"/>
      <c r="B13" s="1164"/>
      <c r="C13" s="1134" t="s">
        <v>33</v>
      </c>
      <c r="D13" s="1135"/>
      <c r="E13" s="186" t="s">
        <v>34</v>
      </c>
      <c r="F13" s="228">
        <v>102430000</v>
      </c>
      <c r="G13" s="187">
        <v>85370420</v>
      </c>
      <c r="H13" s="187">
        <v>85370420</v>
      </c>
      <c r="I13" s="200">
        <f t="shared" si="0"/>
        <v>85370420</v>
      </c>
      <c r="J13" s="484">
        <f t="shared" si="1"/>
        <v>-17059580</v>
      </c>
      <c r="K13" s="232">
        <v>0</v>
      </c>
      <c r="L13" s="254">
        <f t="shared" si="2"/>
        <v>0</v>
      </c>
      <c r="M13" s="498">
        <f t="shared" si="3"/>
        <v>1</v>
      </c>
      <c r="N13" s="499">
        <v>1</v>
      </c>
      <c r="O13" s="465">
        <f t="shared" si="4"/>
        <v>0</v>
      </c>
      <c r="P13" s="192">
        <f t="shared" si="5"/>
        <v>0.83350000000000002</v>
      </c>
      <c r="Q13" s="458">
        <v>1</v>
      </c>
    </row>
    <row r="14" spans="1:17" ht="29.25" customHeight="1" thickBot="1">
      <c r="A14" s="1139"/>
      <c r="B14" s="1147"/>
      <c r="C14" s="1136" t="s">
        <v>35</v>
      </c>
      <c r="D14" s="1137"/>
      <c r="E14" s="314" t="s">
        <v>36</v>
      </c>
      <c r="F14" s="354">
        <v>1082000</v>
      </c>
      <c r="G14" s="315">
        <v>931900</v>
      </c>
      <c r="H14" s="355">
        <v>931900</v>
      </c>
      <c r="I14" s="315">
        <f t="shared" si="0"/>
        <v>931900</v>
      </c>
      <c r="J14" s="485">
        <f t="shared" si="1"/>
        <v>-150100</v>
      </c>
      <c r="K14" s="317">
        <v>0</v>
      </c>
      <c r="L14" s="318">
        <f t="shared" si="2"/>
        <v>0</v>
      </c>
      <c r="M14" s="500">
        <f>ROUND(I14/G14,4)</f>
        <v>1</v>
      </c>
      <c r="N14" s="501">
        <v>1</v>
      </c>
      <c r="O14" s="466">
        <f t="shared" si="4"/>
        <v>0</v>
      </c>
      <c r="P14" s="208">
        <f t="shared" si="5"/>
        <v>0.86129999999999995</v>
      </c>
      <c r="Q14" s="312">
        <v>1</v>
      </c>
    </row>
    <row r="15" spans="1:17" ht="29.25" customHeight="1" thickBot="1">
      <c r="A15" s="1139"/>
      <c r="B15" s="1147" t="s">
        <v>37</v>
      </c>
      <c r="C15" s="1148"/>
      <c r="D15" s="1148"/>
      <c r="E15" s="1149"/>
      <c r="F15" s="204">
        <f>F5+F6+F7+F10+F11+F12+F13+F14</f>
        <v>1310619000</v>
      </c>
      <c r="G15" s="204">
        <f t="shared" ref="G15:L15" si="6">G5+G6+G7+G10+G11+G12+G13+G14</f>
        <v>1336826011</v>
      </c>
      <c r="H15" s="204">
        <f t="shared" si="6"/>
        <v>1242594598</v>
      </c>
      <c r="I15" s="204">
        <f t="shared" si="6"/>
        <v>1241849247</v>
      </c>
      <c r="J15" s="486">
        <f t="shared" si="6"/>
        <v>-68024402</v>
      </c>
      <c r="K15" s="204">
        <f t="shared" si="6"/>
        <v>745351</v>
      </c>
      <c r="L15" s="204">
        <f t="shared" si="6"/>
        <v>94976764</v>
      </c>
      <c r="M15" s="500">
        <f>ROUND(I15/G15,4)</f>
        <v>0.92900000000000005</v>
      </c>
      <c r="N15" s="501">
        <v>0.91590000000000005</v>
      </c>
      <c r="O15" s="467">
        <f t="shared" si="4"/>
        <v>1.31</v>
      </c>
      <c r="P15" s="312">
        <f>ROUND(H15/F15,4)</f>
        <v>0.94810000000000005</v>
      </c>
      <c r="Q15" s="312">
        <v>0.99519999999999997</v>
      </c>
    </row>
    <row r="16" spans="1:17" ht="29.25" customHeight="1">
      <c r="A16" s="1139"/>
      <c r="B16" s="1150" t="s">
        <v>38</v>
      </c>
      <c r="C16" s="1153" t="s">
        <v>18</v>
      </c>
      <c r="D16" s="1121"/>
      <c r="E16" s="327" t="s">
        <v>39</v>
      </c>
      <c r="F16" s="234">
        <v>2416000</v>
      </c>
      <c r="G16" s="235">
        <v>10805201</v>
      </c>
      <c r="H16" s="18">
        <v>1507734</v>
      </c>
      <c r="I16" s="18">
        <f t="shared" ref="I16:I20" si="7">H16-K16</f>
        <v>1507734</v>
      </c>
      <c r="J16" s="487">
        <f>SUM(H16-F16)</f>
        <v>-908266</v>
      </c>
      <c r="K16" s="240">
        <v>0</v>
      </c>
      <c r="L16" s="255">
        <f>SUM(G16-H16+K16)</f>
        <v>9297467</v>
      </c>
      <c r="M16" s="502">
        <f t="shared" ref="M16:M20" si="8">ROUND(I16/G16,4)</f>
        <v>0.13950000000000001</v>
      </c>
      <c r="N16" s="503">
        <v>0.15939999999999999</v>
      </c>
      <c r="O16" s="468">
        <f t="shared" si="4"/>
        <v>-1.9899999999999973</v>
      </c>
      <c r="P16" s="330">
        <f t="shared" si="5"/>
        <v>0.62409999999999999</v>
      </c>
      <c r="Q16" s="330">
        <v>0.2064</v>
      </c>
    </row>
    <row r="17" spans="1:17" ht="29.25" customHeight="1">
      <c r="A17" s="1139"/>
      <c r="B17" s="1151"/>
      <c r="C17" s="1154" t="s">
        <v>20</v>
      </c>
      <c r="D17" s="1155"/>
      <c r="E17" s="25" t="s">
        <v>40</v>
      </c>
      <c r="F17" s="236">
        <v>33000</v>
      </c>
      <c r="G17" s="237">
        <v>564000</v>
      </c>
      <c r="H17" s="26">
        <v>137100</v>
      </c>
      <c r="I17" s="26">
        <f t="shared" si="7"/>
        <v>137100</v>
      </c>
      <c r="J17" s="488">
        <f t="shared" ref="J17:J20" si="9">SUM(H17-F17)</f>
        <v>104100</v>
      </c>
      <c r="K17" s="241">
        <v>0</v>
      </c>
      <c r="L17" s="256">
        <f t="shared" ref="L17:L20" si="10">SUM(G17-H17+K17)</f>
        <v>426900</v>
      </c>
      <c r="M17" s="504">
        <f t="shared" si="8"/>
        <v>0.24310000000000001</v>
      </c>
      <c r="N17" s="505">
        <v>0.4365</v>
      </c>
      <c r="O17" s="469">
        <f t="shared" si="4"/>
        <v>-19.34</v>
      </c>
      <c r="P17" s="30">
        <f t="shared" si="5"/>
        <v>4.1544999999999996</v>
      </c>
      <c r="Q17" s="30">
        <v>0.4365</v>
      </c>
    </row>
    <row r="18" spans="1:17" ht="29.25" customHeight="1">
      <c r="A18" s="1139"/>
      <c r="B18" s="1151"/>
      <c r="C18" s="1156" t="s">
        <v>22</v>
      </c>
      <c r="D18" s="1157"/>
      <c r="E18" s="25" t="s">
        <v>41</v>
      </c>
      <c r="F18" s="236">
        <v>2846000</v>
      </c>
      <c r="G18" s="237">
        <v>44980331</v>
      </c>
      <c r="H18" s="26">
        <v>6268021</v>
      </c>
      <c r="I18" s="26">
        <f t="shared" si="7"/>
        <v>6268021</v>
      </c>
      <c r="J18" s="488">
        <f t="shared" si="9"/>
        <v>3422021</v>
      </c>
      <c r="K18" s="241">
        <v>0</v>
      </c>
      <c r="L18" s="257">
        <f t="shared" si="10"/>
        <v>38712310</v>
      </c>
      <c r="M18" s="504">
        <f>ROUND(I18/G18,4)</f>
        <v>0.1394</v>
      </c>
      <c r="N18" s="505">
        <v>9.1399999999999995E-2</v>
      </c>
      <c r="O18" s="469">
        <f t="shared" si="4"/>
        <v>4.8</v>
      </c>
      <c r="P18" s="30">
        <f t="shared" si="5"/>
        <v>2.2023999999999999</v>
      </c>
      <c r="Q18" s="30">
        <v>0.1232</v>
      </c>
    </row>
    <row r="19" spans="1:17" s="38" customFormat="1" ht="29.25" customHeight="1">
      <c r="A19" s="1139"/>
      <c r="B19" s="1151"/>
      <c r="C19" s="1154" t="s">
        <v>31</v>
      </c>
      <c r="D19" s="1155"/>
      <c r="E19" s="32" t="s">
        <v>42</v>
      </c>
      <c r="F19" s="236">
        <v>67000</v>
      </c>
      <c r="G19" s="237">
        <v>728238</v>
      </c>
      <c r="H19" s="26">
        <v>97873</v>
      </c>
      <c r="I19" s="26">
        <f t="shared" si="7"/>
        <v>97873</v>
      </c>
      <c r="J19" s="488">
        <f t="shared" si="9"/>
        <v>30873</v>
      </c>
      <c r="K19" s="241">
        <v>0</v>
      </c>
      <c r="L19" s="257">
        <f t="shared" si="10"/>
        <v>630365</v>
      </c>
      <c r="M19" s="506">
        <f t="shared" si="8"/>
        <v>0.13439999999999999</v>
      </c>
      <c r="N19" s="507">
        <v>0.1366</v>
      </c>
      <c r="O19" s="470">
        <f t="shared" si="4"/>
        <v>-0.22000000000000075</v>
      </c>
      <c r="P19" s="36">
        <f t="shared" si="5"/>
        <v>1.4608000000000001</v>
      </c>
      <c r="Q19" s="36">
        <v>0.18240000000000001</v>
      </c>
    </row>
    <row r="20" spans="1:17" ht="29.25" customHeight="1" thickBot="1">
      <c r="A20" s="1139"/>
      <c r="B20" s="1152"/>
      <c r="C20" s="1158" t="s">
        <v>43</v>
      </c>
      <c r="D20" s="1159"/>
      <c r="E20" s="331" t="s">
        <v>44</v>
      </c>
      <c r="F20" s="356">
        <v>287000</v>
      </c>
      <c r="G20" s="357">
        <v>4600931</v>
      </c>
      <c r="H20" s="332">
        <v>595467</v>
      </c>
      <c r="I20" s="332">
        <f t="shared" si="7"/>
        <v>595467</v>
      </c>
      <c r="J20" s="489">
        <f t="shared" si="9"/>
        <v>308467</v>
      </c>
      <c r="K20" s="91">
        <v>0</v>
      </c>
      <c r="L20" s="43">
        <f t="shared" si="10"/>
        <v>4005464</v>
      </c>
      <c r="M20" s="508">
        <f t="shared" si="8"/>
        <v>0.12939999999999999</v>
      </c>
      <c r="N20" s="509">
        <v>8.4500000000000006E-2</v>
      </c>
      <c r="O20" s="471">
        <f t="shared" si="4"/>
        <v>4.4899999999999984</v>
      </c>
      <c r="P20" s="47">
        <f t="shared" si="5"/>
        <v>2.0748000000000002</v>
      </c>
      <c r="Q20" s="47">
        <v>0.1139</v>
      </c>
    </row>
    <row r="21" spans="1:17" ht="29.25" customHeight="1" thickBot="1">
      <c r="A21" s="1139"/>
      <c r="B21" s="1160" t="s">
        <v>45</v>
      </c>
      <c r="C21" s="1161"/>
      <c r="D21" s="1161"/>
      <c r="E21" s="1162"/>
      <c r="F21" s="319">
        <f>SUM(F16:F20)</f>
        <v>5649000</v>
      </c>
      <c r="G21" s="320">
        <f>SUM(G16,G17,G18,G19,G20)</f>
        <v>61678701</v>
      </c>
      <c r="H21" s="320">
        <f t="shared" ref="H21:L21" si="11">SUM(H16,H17,H18,H19,H20)</f>
        <v>8606195</v>
      </c>
      <c r="I21" s="320">
        <f t="shared" si="11"/>
        <v>8606195</v>
      </c>
      <c r="J21" s="490">
        <f>SUM(J16,J17,J18,J19,J20)</f>
        <v>2957195</v>
      </c>
      <c r="K21" s="320">
        <f t="shared" si="11"/>
        <v>0</v>
      </c>
      <c r="L21" s="321">
        <f t="shared" si="11"/>
        <v>53072506</v>
      </c>
      <c r="M21" s="510">
        <f>ROUND(I21/G21,4)</f>
        <v>0.13950000000000001</v>
      </c>
      <c r="N21" s="511">
        <v>0.1053</v>
      </c>
      <c r="O21" s="472">
        <f>SUM(M21-N21)*100</f>
        <v>3.4200000000000008</v>
      </c>
      <c r="P21" s="325">
        <f>ROUND(H21/F21,4)</f>
        <v>1.5235000000000001</v>
      </c>
      <c r="Q21" s="325">
        <v>0.13950000000000001</v>
      </c>
    </row>
    <row r="22" spans="1:17" ht="29.25" customHeight="1" thickTop="1" thickBot="1">
      <c r="A22" s="1140"/>
      <c r="B22" s="1116" t="s">
        <v>46</v>
      </c>
      <c r="C22" s="1117"/>
      <c r="D22" s="1117"/>
      <c r="E22" s="1118"/>
      <c r="F22" s="304">
        <f>F15+F21</f>
        <v>1316268000</v>
      </c>
      <c r="G22" s="305">
        <f t="shared" ref="G22" si="12">SUM(G15+G21)</f>
        <v>1398504712</v>
      </c>
      <c r="H22" s="81">
        <f t="shared" ref="H22:L22" si="13">SUM(H15+H21)</f>
        <v>1251200793</v>
      </c>
      <c r="I22" s="81">
        <f t="shared" si="13"/>
        <v>1250455442</v>
      </c>
      <c r="J22" s="489">
        <f t="shared" si="13"/>
        <v>-65067207</v>
      </c>
      <c r="K22" s="306">
        <f t="shared" si="13"/>
        <v>745351</v>
      </c>
      <c r="L22" s="307">
        <f t="shared" si="13"/>
        <v>148049270</v>
      </c>
      <c r="M22" s="512">
        <f>ROUND(I22/G22,4)</f>
        <v>0.89410000000000001</v>
      </c>
      <c r="N22" s="513">
        <v>0.87509999999999999</v>
      </c>
      <c r="O22" s="473">
        <f>SUM(M22-N22)*100</f>
        <v>1.9000000000000017</v>
      </c>
      <c r="P22" s="95">
        <f>ROUND(H22/F22,4)</f>
        <v>0.9506</v>
      </c>
      <c r="Q22" s="95">
        <v>0.9526</v>
      </c>
    </row>
    <row r="23" spans="1:17" ht="24" customHeight="1" thickBot="1">
      <c r="B23" s="60"/>
      <c r="C23" s="60"/>
      <c r="D23" s="60"/>
      <c r="E23" s="60"/>
      <c r="M23" s="61"/>
      <c r="N23" s="61"/>
      <c r="O23" s="474"/>
      <c r="P23" s="62"/>
      <c r="Q23" s="62"/>
    </row>
    <row r="24" spans="1:17" ht="29.25" customHeight="1">
      <c r="A24" s="1113" t="s">
        <v>104</v>
      </c>
      <c r="B24" s="1114"/>
      <c r="C24" s="1114"/>
      <c r="D24" s="1114"/>
      <c r="E24" s="1115"/>
      <c r="F24" s="1119" t="s">
        <v>1</v>
      </c>
      <c r="G24" s="1121" t="s">
        <v>2</v>
      </c>
      <c r="H24" s="6" t="s">
        <v>112</v>
      </c>
      <c r="I24" s="63"/>
      <c r="J24" s="481" t="s">
        <v>4</v>
      </c>
      <c r="K24" s="620" t="s">
        <v>5</v>
      </c>
      <c r="L24" s="623" t="s">
        <v>113</v>
      </c>
      <c r="M24" s="1123" t="s">
        <v>7</v>
      </c>
      <c r="N24" s="1124"/>
      <c r="O24" s="462" t="s">
        <v>95</v>
      </c>
      <c r="P24" s="9" t="s">
        <v>8</v>
      </c>
      <c r="Q24" s="9" t="s">
        <v>9</v>
      </c>
    </row>
    <row r="25" spans="1:17" ht="29.25" customHeight="1" thickBot="1">
      <c r="A25" s="1116"/>
      <c r="B25" s="1117"/>
      <c r="C25" s="1117"/>
      <c r="D25" s="1117"/>
      <c r="E25" s="1118"/>
      <c r="F25" s="1120"/>
      <c r="G25" s="1122"/>
      <c r="H25" s="495" t="s">
        <v>109</v>
      </c>
      <c r="I25" s="64"/>
      <c r="J25" s="482" t="s">
        <v>10</v>
      </c>
      <c r="K25" s="274" t="s">
        <v>110</v>
      </c>
      <c r="L25" s="303" t="s">
        <v>109</v>
      </c>
      <c r="M25" s="13" t="s">
        <v>12</v>
      </c>
      <c r="N25" s="14" t="s">
        <v>94</v>
      </c>
      <c r="O25" s="463" t="s">
        <v>13</v>
      </c>
      <c r="P25" s="16" t="s">
        <v>14</v>
      </c>
      <c r="Q25" s="16" t="s">
        <v>120</v>
      </c>
    </row>
    <row r="26" spans="1:17" ht="29.25" customHeight="1" thickBot="1">
      <c r="A26" s="1138" t="s">
        <v>47</v>
      </c>
      <c r="B26" s="210" t="s">
        <v>17</v>
      </c>
      <c r="C26" s="1141" t="s">
        <v>48</v>
      </c>
      <c r="D26" s="1142"/>
      <c r="E26" s="178"/>
      <c r="F26" s="243">
        <v>260087000</v>
      </c>
      <c r="G26" s="211">
        <v>290861400</v>
      </c>
      <c r="H26" s="211">
        <v>223627200</v>
      </c>
      <c r="I26" s="211">
        <f t="shared" ref="I26:I27" si="14">H26-K26</f>
        <v>223461300</v>
      </c>
      <c r="J26" s="492">
        <f>SUM(H26-F26)</f>
        <v>-36459800</v>
      </c>
      <c r="K26" s="213">
        <v>165900</v>
      </c>
      <c r="L26" s="333">
        <f t="shared" ref="L26:L27" si="15">SUM(G26-H26+K26)</f>
        <v>67400100</v>
      </c>
      <c r="M26" s="496">
        <f t="shared" ref="M26:M28" si="16">ROUND(I26/G26,4)</f>
        <v>0.76829999999999998</v>
      </c>
      <c r="N26" s="497">
        <v>0.77529999999999999</v>
      </c>
      <c r="O26" s="464">
        <f>SUM(M26-N26)*100</f>
        <v>-0.70000000000000062</v>
      </c>
      <c r="P26" s="214">
        <f>ROUND(H26/F26,4)</f>
        <v>0.85980000000000001</v>
      </c>
      <c r="Q26" s="184">
        <v>0.98299999999999998</v>
      </c>
    </row>
    <row r="27" spans="1:17" ht="29.25" customHeight="1" thickBot="1">
      <c r="A27" s="1139"/>
      <c r="B27" s="334" t="s">
        <v>38</v>
      </c>
      <c r="C27" s="1143" t="s">
        <v>48</v>
      </c>
      <c r="D27" s="1144"/>
      <c r="E27" s="335"/>
      <c r="F27" s="358">
        <v>6341000</v>
      </c>
      <c r="G27" s="336">
        <v>35625025</v>
      </c>
      <c r="H27" s="336">
        <v>4662763</v>
      </c>
      <c r="I27" s="336">
        <f t="shared" si="14"/>
        <v>4662763</v>
      </c>
      <c r="J27" s="493">
        <f>SUM(H27-F27)</f>
        <v>-1678237</v>
      </c>
      <c r="K27" s="338">
        <v>0</v>
      </c>
      <c r="L27" s="339">
        <f t="shared" si="15"/>
        <v>30962262</v>
      </c>
      <c r="M27" s="514">
        <f t="shared" si="16"/>
        <v>0.13089999999999999</v>
      </c>
      <c r="N27" s="515">
        <v>0.14630000000000001</v>
      </c>
      <c r="O27" s="475">
        <f>SUM(M27-N27)*100</f>
        <v>-1.5400000000000025</v>
      </c>
      <c r="P27" s="343">
        <f>ROUND(H27/F27,4)</f>
        <v>0.73529999999999995</v>
      </c>
      <c r="Q27" s="459">
        <v>0.18490000000000001</v>
      </c>
    </row>
    <row r="28" spans="1:17" ht="29.25" customHeight="1" thickTop="1" thickBot="1">
      <c r="A28" s="1140"/>
      <c r="B28" s="1116" t="s">
        <v>45</v>
      </c>
      <c r="C28" s="1117"/>
      <c r="D28" s="1117"/>
      <c r="E28" s="1118"/>
      <c r="F28" s="304">
        <f>SUM(F26:F27)</f>
        <v>266428000</v>
      </c>
      <c r="G28" s="81">
        <f>SUM(G26:G27)</f>
        <v>326486425</v>
      </c>
      <c r="H28" s="81">
        <f t="shared" ref="H28:L28" si="17">SUM(H26:H27)</f>
        <v>228289963</v>
      </c>
      <c r="I28" s="81">
        <f t="shared" si="17"/>
        <v>228124063</v>
      </c>
      <c r="J28" s="489">
        <f t="shared" si="17"/>
        <v>-38138037</v>
      </c>
      <c r="K28" s="82">
        <f t="shared" si="17"/>
        <v>165900</v>
      </c>
      <c r="L28" s="305">
        <f t="shared" si="17"/>
        <v>98362362</v>
      </c>
      <c r="M28" s="512">
        <f t="shared" si="16"/>
        <v>0.69869999999999999</v>
      </c>
      <c r="N28" s="513">
        <v>0.69669999999999999</v>
      </c>
      <c r="O28" s="473">
        <f>SUM(M28-N28)*100</f>
        <v>0.20000000000000018</v>
      </c>
      <c r="P28" s="95">
        <f>ROUND(H28/F28,4)</f>
        <v>0.8569</v>
      </c>
      <c r="Q28" s="95">
        <v>0.88339999999999996</v>
      </c>
    </row>
    <row r="29" spans="1:17" ht="24" customHeight="1" thickBot="1">
      <c r="A29" s="73"/>
      <c r="B29" s="73"/>
      <c r="C29" s="73"/>
      <c r="D29" s="73"/>
      <c r="E29" s="74"/>
      <c r="M29" s="75"/>
      <c r="N29" s="76"/>
      <c r="O29" s="474"/>
      <c r="P29" s="75"/>
      <c r="Q29" s="75"/>
    </row>
    <row r="30" spans="1:17" ht="29.25" customHeight="1">
      <c r="A30" s="1113" t="s">
        <v>104</v>
      </c>
      <c r="B30" s="1114"/>
      <c r="C30" s="1114"/>
      <c r="D30" s="1114"/>
      <c r="E30" s="1115"/>
      <c r="F30" s="1119" t="s">
        <v>1</v>
      </c>
      <c r="G30" s="1121" t="s">
        <v>2</v>
      </c>
      <c r="H30" s="6" t="s">
        <v>112</v>
      </c>
      <c r="I30" s="63"/>
      <c r="J30" s="481" t="s">
        <v>4</v>
      </c>
      <c r="K30" s="620" t="s">
        <v>5</v>
      </c>
      <c r="L30" s="623" t="s">
        <v>113</v>
      </c>
      <c r="M30" s="1123" t="s">
        <v>7</v>
      </c>
      <c r="N30" s="1124"/>
      <c r="O30" s="462" t="s">
        <v>95</v>
      </c>
      <c r="P30" s="9" t="s">
        <v>8</v>
      </c>
      <c r="Q30" s="9" t="s">
        <v>9</v>
      </c>
    </row>
    <row r="31" spans="1:17" ht="29.25" customHeight="1" thickBot="1">
      <c r="A31" s="1116"/>
      <c r="B31" s="1117"/>
      <c r="C31" s="1117"/>
      <c r="D31" s="1117"/>
      <c r="E31" s="1118"/>
      <c r="F31" s="1120"/>
      <c r="G31" s="1122"/>
      <c r="H31" s="495" t="s">
        <v>109</v>
      </c>
      <c r="I31" s="64"/>
      <c r="J31" s="482" t="s">
        <v>10</v>
      </c>
      <c r="K31" s="274" t="s">
        <v>110</v>
      </c>
      <c r="L31" s="303" t="s">
        <v>109</v>
      </c>
      <c r="M31" s="13" t="s">
        <v>12</v>
      </c>
      <c r="N31" s="14" t="s">
        <v>94</v>
      </c>
      <c r="O31" s="463" t="s">
        <v>13</v>
      </c>
      <c r="P31" s="16" t="s">
        <v>14</v>
      </c>
      <c r="Q31" s="16" t="s">
        <v>120</v>
      </c>
    </row>
    <row r="32" spans="1:17" ht="29.25" customHeight="1" thickBot="1">
      <c r="A32" s="1125" t="s">
        <v>49</v>
      </c>
      <c r="B32" s="215" t="s">
        <v>50</v>
      </c>
      <c r="C32" s="1128" t="s">
        <v>51</v>
      </c>
      <c r="D32" s="1129"/>
      <c r="E32" s="216"/>
      <c r="F32" s="243">
        <v>230932000</v>
      </c>
      <c r="G32" s="211">
        <v>238806500</v>
      </c>
      <c r="H32" s="211">
        <v>200356100</v>
      </c>
      <c r="I32" s="345">
        <f t="shared" ref="I32" si="18">H32-K32</f>
        <v>199522200</v>
      </c>
      <c r="J32" s="483">
        <f>SUM(H32-F32)</f>
        <v>-30575900</v>
      </c>
      <c r="K32" s="231">
        <v>833900</v>
      </c>
      <c r="L32" s="346">
        <f>SUM(G32-H32)</f>
        <v>38450400</v>
      </c>
      <c r="M32" s="496">
        <f t="shared" ref="M32:M34" si="19">ROUND(I32/G32,4)</f>
        <v>0.83550000000000002</v>
      </c>
      <c r="N32" s="516">
        <v>0.8306</v>
      </c>
      <c r="O32" s="464">
        <f>SUM(M32-N32)*100</f>
        <v>0.49000000000000155</v>
      </c>
      <c r="P32" s="214">
        <f>ROUND(H32/F32,4)</f>
        <v>0.86760000000000004</v>
      </c>
      <c r="Q32" s="460">
        <v>0.99850000000000005</v>
      </c>
    </row>
    <row r="33" spans="1:17" ht="29.25" customHeight="1" thickBot="1">
      <c r="A33" s="1126"/>
      <c r="B33" s="347" t="s">
        <v>38</v>
      </c>
      <c r="C33" s="1132" t="s">
        <v>51</v>
      </c>
      <c r="D33" s="1133"/>
      <c r="E33" s="335"/>
      <c r="F33" s="359">
        <v>149000</v>
      </c>
      <c r="G33" s="348">
        <v>620700</v>
      </c>
      <c r="H33" s="348">
        <v>190812</v>
      </c>
      <c r="I33" s="348">
        <f>H33-K33</f>
        <v>190812</v>
      </c>
      <c r="J33" s="494">
        <f>SUM(H33-F33)</f>
        <v>41812</v>
      </c>
      <c r="K33" s="350">
        <v>0</v>
      </c>
      <c r="L33" s="339">
        <f>SUM(G33-H33)</f>
        <v>429888</v>
      </c>
      <c r="M33" s="514">
        <f t="shared" si="19"/>
        <v>0.30740000000000001</v>
      </c>
      <c r="N33" s="515">
        <v>0.3548</v>
      </c>
      <c r="O33" s="475">
        <f>SUM(M33-N33)*100</f>
        <v>-4.74</v>
      </c>
      <c r="P33" s="343">
        <f>ROUND(H33/F33,4)</f>
        <v>1.2806</v>
      </c>
      <c r="Q33" s="459">
        <v>0.4602</v>
      </c>
    </row>
    <row r="34" spans="1:17" ht="29.25" customHeight="1" thickTop="1" thickBot="1">
      <c r="A34" s="1127"/>
      <c r="B34" s="1116" t="s">
        <v>52</v>
      </c>
      <c r="C34" s="1117"/>
      <c r="D34" s="1117"/>
      <c r="E34" s="1118"/>
      <c r="F34" s="304">
        <f>SUM(F32:F33)</f>
        <v>231081000</v>
      </c>
      <c r="G34" s="81">
        <f>SUM(G32:G33)</f>
        <v>239427200</v>
      </c>
      <c r="H34" s="81">
        <f t="shared" ref="H34:L34" si="20">SUM(H32:H33)</f>
        <v>200546912</v>
      </c>
      <c r="I34" s="81">
        <f t="shared" si="20"/>
        <v>199713012</v>
      </c>
      <c r="J34" s="489">
        <f t="shared" si="20"/>
        <v>-30534088</v>
      </c>
      <c r="K34" s="82">
        <f t="shared" si="20"/>
        <v>833900</v>
      </c>
      <c r="L34" s="81">
        <f t="shared" si="20"/>
        <v>38880288</v>
      </c>
      <c r="M34" s="512">
        <f t="shared" si="19"/>
        <v>0.83409999999999995</v>
      </c>
      <c r="N34" s="513">
        <v>0.82909999999999995</v>
      </c>
      <c r="O34" s="473">
        <f>SUM(M34-N34)*100</f>
        <v>0.50000000000000044</v>
      </c>
      <c r="P34" s="95">
        <f>ROUND(H34/F34,4)</f>
        <v>0.8679</v>
      </c>
      <c r="Q34" s="95">
        <v>0.99680000000000002</v>
      </c>
    </row>
    <row r="35" spans="1:17" ht="24" customHeight="1" thickBot="1">
      <c r="A35" s="83"/>
      <c r="B35" s="84"/>
      <c r="C35" s="84"/>
      <c r="D35" s="84"/>
      <c r="E35" s="84"/>
      <c r="M35" s="85"/>
      <c r="N35" s="86"/>
      <c r="O35" s="476"/>
      <c r="P35" s="86"/>
      <c r="Q35" s="87"/>
    </row>
    <row r="36" spans="1:17" ht="29.25" customHeight="1">
      <c r="A36" s="1113" t="s">
        <v>104</v>
      </c>
      <c r="B36" s="1114"/>
      <c r="C36" s="1114"/>
      <c r="D36" s="1114"/>
      <c r="E36" s="1115"/>
      <c r="F36" s="1119" t="s">
        <v>1</v>
      </c>
      <c r="G36" s="1121" t="s">
        <v>2</v>
      </c>
      <c r="H36" s="6" t="s">
        <v>112</v>
      </c>
      <c r="I36" s="63"/>
      <c r="J36" s="481" t="s">
        <v>4</v>
      </c>
      <c r="K36" s="620" t="s">
        <v>5</v>
      </c>
      <c r="L36" s="623" t="s">
        <v>113</v>
      </c>
      <c r="M36" s="1123" t="s">
        <v>7</v>
      </c>
      <c r="N36" s="1124"/>
      <c r="O36" s="462" t="s">
        <v>95</v>
      </c>
      <c r="P36" s="9" t="s">
        <v>8</v>
      </c>
      <c r="Q36" s="9" t="s">
        <v>9</v>
      </c>
    </row>
    <row r="37" spans="1:17" ht="29.25" customHeight="1" thickBot="1">
      <c r="A37" s="1116"/>
      <c r="B37" s="1117"/>
      <c r="C37" s="1117"/>
      <c r="D37" s="1117"/>
      <c r="E37" s="1118"/>
      <c r="F37" s="1120"/>
      <c r="G37" s="1122"/>
      <c r="H37" s="495" t="s">
        <v>109</v>
      </c>
      <c r="I37" s="64"/>
      <c r="J37" s="482" t="s">
        <v>10</v>
      </c>
      <c r="K37" s="274" t="s">
        <v>110</v>
      </c>
      <c r="L37" s="303" t="s">
        <v>109</v>
      </c>
      <c r="M37" s="13" t="s">
        <v>12</v>
      </c>
      <c r="N37" s="14" t="s">
        <v>94</v>
      </c>
      <c r="O37" s="463" t="s">
        <v>13</v>
      </c>
      <c r="P37" s="16" t="s">
        <v>14</v>
      </c>
      <c r="Q37" s="16" t="s">
        <v>120</v>
      </c>
    </row>
    <row r="38" spans="1:17" ht="29.25" customHeight="1" thickBot="1">
      <c r="A38" s="1125" t="s">
        <v>53</v>
      </c>
      <c r="B38" s="215" t="s">
        <v>50</v>
      </c>
      <c r="C38" s="1128" t="s">
        <v>54</v>
      </c>
      <c r="D38" s="1129"/>
      <c r="E38" s="216"/>
      <c r="F38" s="243">
        <v>176542000</v>
      </c>
      <c r="G38" s="211">
        <v>189862400</v>
      </c>
      <c r="H38" s="211">
        <v>155234900</v>
      </c>
      <c r="I38" s="211">
        <f t="shared" ref="I38:I39" si="21">H38-K38</f>
        <v>154880400</v>
      </c>
      <c r="J38" s="492">
        <f>SUM(H38-F38)</f>
        <v>-21307100</v>
      </c>
      <c r="K38" s="213">
        <v>354500</v>
      </c>
      <c r="L38" s="261">
        <f>SUM(G38-H38)</f>
        <v>34627500</v>
      </c>
      <c r="M38" s="517">
        <f t="shared" ref="M38:M40" si="22">ROUND(I38/G38,4)</f>
        <v>0.81579999999999997</v>
      </c>
      <c r="N38" s="516">
        <v>0.8155</v>
      </c>
      <c r="O38" s="477">
        <f>SUM(M38-N38)*100</f>
        <v>2.9999999999996696E-2</v>
      </c>
      <c r="P38" s="223">
        <f>ROUND(H38/F38,4)</f>
        <v>0.87929999999999997</v>
      </c>
      <c r="Q38" s="460">
        <v>0.99919999999999998</v>
      </c>
    </row>
    <row r="39" spans="1:17" ht="29.25" customHeight="1" thickBot="1">
      <c r="A39" s="1126"/>
      <c r="B39" s="351" t="s">
        <v>38</v>
      </c>
      <c r="C39" s="1130" t="s">
        <v>54</v>
      </c>
      <c r="D39" s="1131"/>
      <c r="E39" s="352"/>
      <c r="F39" s="358">
        <v>377000</v>
      </c>
      <c r="G39" s="353">
        <v>225504</v>
      </c>
      <c r="H39" s="353">
        <v>155804</v>
      </c>
      <c r="I39" s="353">
        <f t="shared" si="21"/>
        <v>155804</v>
      </c>
      <c r="J39" s="493">
        <f>SUM(H39-F39)</f>
        <v>-221196</v>
      </c>
      <c r="K39" s="338">
        <v>0</v>
      </c>
      <c r="L39" s="321">
        <f>SUM(G39-H39)</f>
        <v>69700</v>
      </c>
      <c r="M39" s="510">
        <f t="shared" si="22"/>
        <v>0.69089999999999996</v>
      </c>
      <c r="N39" s="511">
        <v>0.78580000000000005</v>
      </c>
      <c r="O39" s="475">
        <f>SUM(M39-N39)*100</f>
        <v>-9.4900000000000091</v>
      </c>
      <c r="P39" s="325">
        <f>ROUND(H39/F39,4)</f>
        <v>0.4133</v>
      </c>
      <c r="Q39" s="325">
        <v>0.84960000000000002</v>
      </c>
    </row>
    <row r="40" spans="1:17" ht="29.25" customHeight="1" thickTop="1" thickBot="1">
      <c r="A40" s="1127"/>
      <c r="B40" s="1116" t="s">
        <v>52</v>
      </c>
      <c r="C40" s="1117"/>
      <c r="D40" s="1117"/>
      <c r="E40" s="1118"/>
      <c r="F40" s="304">
        <f>SUM(F38:F39)</f>
        <v>176919000</v>
      </c>
      <c r="G40" s="81">
        <f>SUM(G38:G39)</f>
        <v>190087904</v>
      </c>
      <c r="H40" s="81">
        <f t="shared" ref="H40:L40" si="23">SUM(H38:H39)</f>
        <v>155390704</v>
      </c>
      <c r="I40" s="81">
        <f t="shared" si="23"/>
        <v>155036204</v>
      </c>
      <c r="J40" s="489">
        <f t="shared" si="23"/>
        <v>-21528296</v>
      </c>
      <c r="K40" s="82">
        <f t="shared" si="23"/>
        <v>354500</v>
      </c>
      <c r="L40" s="81">
        <f t="shared" si="23"/>
        <v>34697200</v>
      </c>
      <c r="M40" s="512">
        <f t="shared" si="22"/>
        <v>0.81559999999999999</v>
      </c>
      <c r="N40" s="513">
        <v>0.81540000000000001</v>
      </c>
      <c r="O40" s="478">
        <f>SUM(M40-N40)*100</f>
        <v>1.9999999999997797E-2</v>
      </c>
      <c r="P40" s="95">
        <f>ROUND(H40/F40,4)</f>
        <v>0.87829999999999997</v>
      </c>
      <c r="Q40" s="95">
        <v>0.99839999999999995</v>
      </c>
    </row>
  </sheetData>
  <mergeCells count="48">
    <mergeCell ref="M3:N3"/>
    <mergeCell ref="A5:A22"/>
    <mergeCell ref="B5:B14"/>
    <mergeCell ref="C5:D5"/>
    <mergeCell ref="C6:D6"/>
    <mergeCell ref="C7:D7"/>
    <mergeCell ref="B15:E15"/>
    <mergeCell ref="C11:D11"/>
    <mergeCell ref="C12:D12"/>
    <mergeCell ref="C13:D13"/>
    <mergeCell ref="C14:D14"/>
    <mergeCell ref="A1:H1"/>
    <mergeCell ref="A3:E4"/>
    <mergeCell ref="F3:F4"/>
    <mergeCell ref="G3:G4"/>
    <mergeCell ref="C10:D10"/>
    <mergeCell ref="M24:N24"/>
    <mergeCell ref="B16:B20"/>
    <mergeCell ref="C16:D16"/>
    <mergeCell ref="C17:D17"/>
    <mergeCell ref="C18:D18"/>
    <mergeCell ref="C19:D19"/>
    <mergeCell ref="C20:D20"/>
    <mergeCell ref="B21:E21"/>
    <mergeCell ref="B22:E22"/>
    <mergeCell ref="A24:E25"/>
    <mergeCell ref="F24:F25"/>
    <mergeCell ref="G24:G25"/>
    <mergeCell ref="A26:A28"/>
    <mergeCell ref="C26:D26"/>
    <mergeCell ref="C27:D27"/>
    <mergeCell ref="B28:E28"/>
    <mergeCell ref="A30:E31"/>
    <mergeCell ref="G30:G31"/>
    <mergeCell ref="M30:N30"/>
    <mergeCell ref="A32:A34"/>
    <mergeCell ref="C32:D32"/>
    <mergeCell ref="C33:D33"/>
    <mergeCell ref="B34:E34"/>
    <mergeCell ref="F30:F31"/>
    <mergeCell ref="A36:E37"/>
    <mergeCell ref="F36:F37"/>
    <mergeCell ref="G36:G37"/>
    <mergeCell ref="M36:N36"/>
    <mergeCell ref="A38:A40"/>
    <mergeCell ref="C38:D38"/>
    <mergeCell ref="C39:D39"/>
    <mergeCell ref="B40:E40"/>
  </mergeCells>
  <phoneticPr fontId="3"/>
  <printOptions horizontalCentered="1"/>
  <pageMargins left="0.19685039370078741" right="0.19685039370078741" top="0.59055118110236227" bottom="0.19685039370078741" header="0.31496062992125984" footer="0.31496062992125984"/>
  <pageSetup paperSize="9" scale="50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24</vt:i4>
      </vt:variant>
    </vt:vector>
  </HeadingPairs>
  <TitlesOfParts>
    <vt:vector size="48" baseType="lpstr">
      <vt:lpstr>R8.5末</vt:lpstr>
      <vt:lpstr>集計5月</vt:lpstr>
      <vt:lpstr>R8.4末</vt:lpstr>
      <vt:lpstr>集計4月</vt:lpstr>
      <vt:lpstr>R8.3末</vt:lpstr>
      <vt:lpstr>集計3月</vt:lpstr>
      <vt:lpstr>R8.2末</vt:lpstr>
      <vt:lpstr>集計2月</vt:lpstr>
      <vt:lpstr>R8.1末</vt:lpstr>
      <vt:lpstr>集計1月</vt:lpstr>
      <vt:lpstr>R7.12末</vt:lpstr>
      <vt:lpstr>集計12月</vt:lpstr>
      <vt:lpstr>R7.11末</vt:lpstr>
      <vt:lpstr>集計11月</vt:lpstr>
      <vt:lpstr>R7.10末</vt:lpstr>
      <vt:lpstr>集計10月</vt:lpstr>
      <vt:lpstr>R7.9末</vt:lpstr>
      <vt:lpstr>集計9月</vt:lpstr>
      <vt:lpstr>R7.8末</vt:lpstr>
      <vt:lpstr>集計8月</vt:lpstr>
      <vt:lpstr>R7.7末</vt:lpstr>
      <vt:lpstr>集計7月</vt:lpstr>
      <vt:lpstr>R8.7</vt:lpstr>
      <vt:lpstr>R8.7集計</vt:lpstr>
      <vt:lpstr>R7.10末!Print_Area</vt:lpstr>
      <vt:lpstr>R7.11末!Print_Area</vt:lpstr>
      <vt:lpstr>R7.12末!Print_Area</vt:lpstr>
      <vt:lpstr>R7.7末!Print_Area</vt:lpstr>
      <vt:lpstr>R7.8末!Print_Area</vt:lpstr>
      <vt:lpstr>R7.9末!Print_Area</vt:lpstr>
      <vt:lpstr>R8.1末!Print_Area</vt:lpstr>
      <vt:lpstr>R8.2末!Print_Area</vt:lpstr>
      <vt:lpstr>R8.3末!Print_Area</vt:lpstr>
      <vt:lpstr>R8.4末!Print_Area</vt:lpstr>
      <vt:lpstr>R8.5末!Print_Area</vt:lpstr>
      <vt:lpstr>R8.7!Print_Area</vt:lpstr>
      <vt:lpstr>R8.7集計!Print_Area</vt:lpstr>
      <vt:lpstr>集計10月!Print_Area</vt:lpstr>
      <vt:lpstr>集計11月!Print_Area</vt:lpstr>
      <vt:lpstr>集計12月!Print_Area</vt:lpstr>
      <vt:lpstr>集計1月!Print_Area</vt:lpstr>
      <vt:lpstr>集計2月!Print_Area</vt:lpstr>
      <vt:lpstr>集計3月!Print_Area</vt:lpstr>
      <vt:lpstr>集計4月!Print_Area</vt:lpstr>
      <vt:lpstr>集計5月!Print_Area</vt:lpstr>
      <vt:lpstr>集計7月!Print_Area</vt:lpstr>
      <vt:lpstr>集計8月!Print_Area</vt:lpstr>
      <vt:lpstr>集計9月!Print_Area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澤田　康文</dc:creator>
  <cp:lastModifiedBy>澤田　康文</cp:lastModifiedBy>
  <cp:lastPrinted>2026-08-14T06:47:30Z</cp:lastPrinted>
  <dcterms:created xsi:type="dcterms:W3CDTF">2025-07-28T05:46:45Z</dcterms:created>
  <dcterms:modified xsi:type="dcterms:W3CDTF">2026-08-14T07:03:29Z</dcterms:modified>
</cp:coreProperties>
</file>